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workbookProtection workbookPassword="E481" lockStructure="1" lockWindows="1"/>
  <bookViews>
    <workbookView xWindow="600" yWindow="105" windowWidth="15480" windowHeight="8145"/>
  </bookViews>
  <sheets>
    <sheet name="１週間の献立" sheetId="10" r:id="rId1"/>
    <sheet name="１日目" sheetId="1" r:id="rId2"/>
    <sheet name="材料一覧" sheetId="5" r:id="rId3"/>
    <sheet name="商品一覧" sheetId="2" r:id="rId4"/>
  </sheets>
  <definedNames>
    <definedName name="_xlnm.Print_Area" localSheetId="2">材料一覧!$1:$51</definedName>
  </definedNames>
  <calcPr calcId="145621"/>
</workbook>
</file>

<file path=xl/calcChain.xml><?xml version="1.0" encoding="utf-8"?>
<calcChain xmlns="http://schemas.openxmlformats.org/spreadsheetml/2006/main">
  <c r="C5" i="10" l="1"/>
  <c r="A1" i="1" s="1"/>
  <c r="B4" i="1"/>
  <c r="T13" i="1"/>
  <c r="U13" i="1"/>
  <c r="V13" i="1"/>
  <c r="W13" i="1"/>
  <c r="X13" i="1"/>
  <c r="Y13" i="1"/>
  <c r="Z13" i="1"/>
  <c r="AA13" i="1"/>
  <c r="AB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F10" i="2"/>
  <c r="F11" i="2"/>
  <c r="F12" i="2"/>
  <c r="F13" i="2"/>
  <c r="F14" i="2"/>
  <c r="F15" i="2"/>
  <c r="F16" i="2"/>
  <c r="F17" i="2"/>
  <c r="F18" i="2"/>
  <c r="F19" i="2"/>
  <c r="I5" i="10"/>
  <c r="E3" i="10"/>
  <c r="F3" i="2"/>
  <c r="F5" i="10"/>
  <c r="G5" i="10"/>
  <c r="D5" i="10"/>
  <c r="H5" i="10"/>
  <c r="E5" i="10"/>
  <c r="F4" i="2"/>
  <c r="F5" i="2"/>
  <c r="F6" i="2"/>
  <c r="F7" i="2"/>
  <c r="F8" i="2"/>
  <c r="F9" i="2"/>
  <c r="E29" i="1"/>
  <c r="E43" i="1"/>
  <c r="H43" i="1"/>
  <c r="S43" i="1"/>
  <c r="S29" i="1"/>
  <c r="R43" i="1"/>
  <c r="R29" i="1"/>
  <c r="Q43" i="1"/>
  <c r="Q29" i="1"/>
  <c r="P43" i="1"/>
  <c r="P29" i="1"/>
  <c r="O43" i="1"/>
  <c r="O29" i="1"/>
  <c r="N43" i="1"/>
  <c r="N29" i="1"/>
  <c r="M43" i="1"/>
  <c r="M29" i="1"/>
  <c r="L43" i="1"/>
  <c r="L29" i="1"/>
  <c r="K43" i="1"/>
  <c r="K29" i="1"/>
  <c r="J43" i="1"/>
  <c r="J29" i="1"/>
  <c r="I43" i="1"/>
  <c r="I29" i="1"/>
  <c r="H29" i="1"/>
  <c r="G29" i="1"/>
  <c r="F29" i="1"/>
  <c r="G43" i="1"/>
  <c r="F43" i="1"/>
  <c r="C8" i="1"/>
  <c r="C4" i="1"/>
  <c r="C5" i="1"/>
  <c r="D8" i="1"/>
  <c r="C9" i="1"/>
  <c r="D5" i="1"/>
  <c r="D12" i="1"/>
  <c r="D9" i="1"/>
  <c r="C12" i="1"/>
  <c r="V9" i="1" l="1"/>
  <c r="Z9" i="1"/>
  <c r="E9" i="1"/>
  <c r="I9" i="1"/>
  <c r="M9" i="1"/>
  <c r="Q9" i="1"/>
  <c r="Y9" i="1"/>
  <c r="U9" i="1"/>
  <c r="W9" i="1"/>
  <c r="AA9" i="1"/>
  <c r="F9" i="1"/>
  <c r="K9" i="1"/>
  <c r="P9" i="1"/>
  <c r="T9" i="1"/>
  <c r="X9" i="1"/>
  <c r="G9" i="1"/>
  <c r="L9" i="1"/>
  <c r="R9" i="1"/>
  <c r="AB9" i="1"/>
  <c r="H9" i="1"/>
  <c r="N9" i="1"/>
  <c r="S9" i="1"/>
  <c r="J9" i="1"/>
  <c r="O9" i="1"/>
  <c r="U4" i="1"/>
  <c r="Y4" i="1"/>
  <c r="R4" i="1"/>
  <c r="N4" i="1"/>
  <c r="J4" i="1"/>
  <c r="F4" i="1"/>
  <c r="X4" i="1"/>
  <c r="AB4" i="1"/>
  <c r="T4" i="1"/>
  <c r="S4" i="1"/>
  <c r="M4" i="1"/>
  <c r="H4" i="1"/>
  <c r="W4" i="1"/>
  <c r="AA4" i="1"/>
  <c r="Q4" i="1"/>
  <c r="L4" i="1"/>
  <c r="G4" i="1"/>
  <c r="P4" i="1"/>
  <c r="K4" i="1"/>
  <c r="E4" i="1"/>
  <c r="V4" i="1"/>
  <c r="Z4" i="1"/>
  <c r="O4" i="1"/>
  <c r="I4" i="1"/>
  <c r="U12" i="1"/>
  <c r="Y12" i="1"/>
  <c r="H12" i="1"/>
  <c r="L12" i="1"/>
  <c r="P12" i="1"/>
  <c r="X12" i="1"/>
  <c r="T12" i="1"/>
  <c r="AB12" i="1"/>
  <c r="I12" i="1"/>
  <c r="N12" i="1"/>
  <c r="S12" i="1"/>
  <c r="W12" i="1"/>
  <c r="AA12" i="1"/>
  <c r="E12" i="1"/>
  <c r="J12" i="1"/>
  <c r="O12" i="1"/>
  <c r="F12" i="1"/>
  <c r="K12" i="1"/>
  <c r="Q12" i="1"/>
  <c r="V12" i="1"/>
  <c r="Z12" i="1"/>
  <c r="G12" i="1"/>
  <c r="M12" i="1"/>
  <c r="R12" i="1"/>
  <c r="V5" i="1"/>
  <c r="Z5" i="1"/>
  <c r="E5" i="1"/>
  <c r="I5" i="1"/>
  <c r="M5" i="1"/>
  <c r="Q5" i="1"/>
  <c r="Y5" i="1"/>
  <c r="U5" i="1"/>
  <c r="G5" i="1"/>
  <c r="L5" i="1"/>
  <c r="R5" i="1"/>
  <c r="H5" i="1"/>
  <c r="N5" i="1"/>
  <c r="S5" i="1"/>
  <c r="W5" i="1"/>
  <c r="AA5" i="1"/>
  <c r="J5" i="1"/>
  <c r="O5" i="1"/>
  <c r="T5" i="1"/>
  <c r="X5" i="1"/>
  <c r="AB5" i="1"/>
  <c r="F5" i="1"/>
  <c r="K5" i="1"/>
  <c r="P5" i="1"/>
  <c r="U8" i="1"/>
  <c r="Y8" i="1"/>
  <c r="H8" i="1"/>
  <c r="L8" i="1"/>
  <c r="P8" i="1"/>
  <c r="X8" i="1"/>
  <c r="T8" i="1"/>
  <c r="E8" i="1"/>
  <c r="J8" i="1"/>
  <c r="O8" i="1"/>
  <c r="V8" i="1"/>
  <c r="Z8" i="1"/>
  <c r="AB8" i="1"/>
  <c r="F8" i="1"/>
  <c r="K8" i="1"/>
  <c r="Q8" i="1"/>
  <c r="G8" i="1"/>
  <c r="M8" i="1"/>
  <c r="R8" i="1"/>
  <c r="W8" i="1"/>
  <c r="AA8" i="1"/>
  <c r="I8" i="1"/>
  <c r="N8" i="1"/>
  <c r="S8" i="1"/>
  <c r="D11" i="1"/>
  <c r="C7" i="1"/>
  <c r="C10" i="1"/>
  <c r="C6" i="1"/>
  <c r="D6" i="1"/>
  <c r="D4" i="1"/>
  <c r="D7" i="1"/>
  <c r="D10" i="1"/>
  <c r="C11" i="1"/>
  <c r="W10" i="1" l="1"/>
  <c r="AA10" i="1"/>
  <c r="F10" i="1"/>
  <c r="J10" i="1"/>
  <c r="N10" i="1"/>
  <c r="R10" i="1"/>
  <c r="V10" i="1"/>
  <c r="Z10" i="1"/>
  <c r="G10" i="1"/>
  <c r="L10" i="1"/>
  <c r="Q10" i="1"/>
  <c r="H10" i="1"/>
  <c r="M10" i="1"/>
  <c r="S10" i="1"/>
  <c r="T10" i="1"/>
  <c r="X10" i="1"/>
  <c r="I10" i="1"/>
  <c r="O10" i="1"/>
  <c r="U10" i="1"/>
  <c r="Y10" i="1"/>
  <c r="AB10" i="1"/>
  <c r="E10" i="1"/>
  <c r="K10" i="1"/>
  <c r="P10" i="1"/>
  <c r="T7" i="1"/>
  <c r="X7" i="1"/>
  <c r="AB7" i="1"/>
  <c r="G7" i="1"/>
  <c r="K7" i="1"/>
  <c r="O7" i="1"/>
  <c r="S7" i="1"/>
  <c r="W7" i="1"/>
  <c r="AA7" i="1"/>
  <c r="V7" i="1"/>
  <c r="Z7" i="1"/>
  <c r="I7" i="1"/>
  <c r="N7" i="1"/>
  <c r="E7" i="1"/>
  <c r="J7" i="1"/>
  <c r="P7" i="1"/>
  <c r="U7" i="1"/>
  <c r="Y7" i="1"/>
  <c r="F7" i="1"/>
  <c r="L7" i="1"/>
  <c r="Q7" i="1"/>
  <c r="H7" i="1"/>
  <c r="M7" i="1"/>
  <c r="R7" i="1"/>
  <c r="T11" i="1"/>
  <c r="X11" i="1"/>
  <c r="AB11" i="1"/>
  <c r="G11" i="1"/>
  <c r="K11" i="1"/>
  <c r="O11" i="1"/>
  <c r="S11" i="1"/>
  <c r="S14" i="1" s="1"/>
  <c r="S44" i="1" s="1"/>
  <c r="W11" i="1"/>
  <c r="AA11" i="1"/>
  <c r="U11" i="1"/>
  <c r="Y11" i="1"/>
  <c r="H11" i="1"/>
  <c r="M11" i="1"/>
  <c r="R11" i="1"/>
  <c r="I11" i="1"/>
  <c r="N11" i="1"/>
  <c r="V11" i="1"/>
  <c r="Z11" i="1"/>
  <c r="E11" i="1"/>
  <c r="J11" i="1"/>
  <c r="P11" i="1"/>
  <c r="F11" i="1"/>
  <c r="L11" i="1"/>
  <c r="Q11" i="1"/>
  <c r="W6" i="1"/>
  <c r="AA6" i="1"/>
  <c r="F6" i="1"/>
  <c r="F14" i="1" s="1"/>
  <c r="F44" i="1" s="1"/>
  <c r="J6" i="1"/>
  <c r="N6" i="1"/>
  <c r="R6" i="1"/>
  <c r="V6" i="1"/>
  <c r="V14" i="1" s="1"/>
  <c r="Z6" i="1"/>
  <c r="T6" i="1"/>
  <c r="X6" i="1"/>
  <c r="AB6" i="1"/>
  <c r="AB14" i="1" s="1"/>
  <c r="H6" i="1"/>
  <c r="M6" i="1"/>
  <c r="S6" i="1"/>
  <c r="U6" i="1"/>
  <c r="U14" i="1" s="1"/>
  <c r="Y6" i="1"/>
  <c r="I6" i="1"/>
  <c r="O6" i="1"/>
  <c r="O14" i="1" s="1"/>
  <c r="O44" i="1" s="1"/>
  <c r="E6" i="1"/>
  <c r="E14" i="1" s="1"/>
  <c r="E44" i="1" s="1"/>
  <c r="K6" i="1"/>
  <c r="P6" i="1"/>
  <c r="G6" i="1"/>
  <c r="L6" i="1"/>
  <c r="Q6" i="1"/>
  <c r="AA14" i="1" l="1"/>
  <c r="Q14" i="1"/>
  <c r="Q44" i="1" s="1"/>
  <c r="K14" i="1"/>
  <c r="K44" i="1" s="1"/>
  <c r="Y14" i="1"/>
  <c r="H14" i="1"/>
  <c r="H44" i="1" s="1"/>
  <c r="Z14" i="1"/>
  <c r="J14" i="1"/>
  <c r="J44" i="1" s="1"/>
  <c r="N14" i="1"/>
  <c r="N44" i="1" s="1"/>
  <c r="R14" i="1"/>
  <c r="R44" i="1" s="1"/>
  <c r="I14" i="1"/>
  <c r="I44" i="1" s="1"/>
  <c r="X14" i="1"/>
  <c r="T14" i="1"/>
  <c r="G14" i="1"/>
  <c r="G44" i="1" s="1"/>
  <c r="W14" i="1"/>
  <c r="L14" i="1"/>
  <c r="L44" i="1" s="1"/>
  <c r="P14" i="1"/>
  <c r="P44" i="1" s="1"/>
  <c r="M14" i="1"/>
  <c r="M44" i="1" s="1"/>
</calcChain>
</file>

<file path=xl/sharedStrings.xml><?xml version="1.0" encoding="utf-8"?>
<sst xmlns="http://schemas.openxmlformats.org/spreadsheetml/2006/main" count="176" uniqueCount="82">
  <si>
    <t>熱量</t>
    <rPh sb="0" eb="2">
      <t>ネツリョウ</t>
    </rPh>
    <phoneticPr fontId="1"/>
  </si>
  <si>
    <t>蛋白質</t>
    <rPh sb="0" eb="3">
      <t>タンパクシツ</t>
    </rPh>
    <phoneticPr fontId="1"/>
  </si>
  <si>
    <t>脂質</t>
    <rPh sb="0" eb="2">
      <t>シシツ</t>
    </rPh>
    <phoneticPr fontId="1"/>
  </si>
  <si>
    <t>糖質</t>
    <rPh sb="0" eb="2">
      <t>トウシツ</t>
    </rPh>
    <phoneticPr fontId="1"/>
  </si>
  <si>
    <t>ナトリウム</t>
    <phoneticPr fontId="1"/>
  </si>
  <si>
    <t>鉄</t>
    <rPh sb="0" eb="1">
      <t>テツ</t>
    </rPh>
    <phoneticPr fontId="1"/>
  </si>
  <si>
    <t>値段</t>
    <rPh sb="0" eb="2">
      <t>ネダン</t>
    </rPh>
    <phoneticPr fontId="1"/>
  </si>
  <si>
    <t>商品名</t>
    <rPh sb="0" eb="3">
      <t>ショウヒンメイ</t>
    </rPh>
    <phoneticPr fontId="1"/>
  </si>
  <si>
    <t>亜鉛</t>
    <rPh sb="0" eb="2">
      <t>アエン</t>
    </rPh>
    <phoneticPr fontId="1"/>
  </si>
  <si>
    <t>カリウム</t>
    <phoneticPr fontId="1"/>
  </si>
  <si>
    <t>レチノール</t>
    <phoneticPr fontId="1"/>
  </si>
  <si>
    <t>カルシウム</t>
    <phoneticPr fontId="1"/>
  </si>
  <si>
    <t>ビタミンB1</t>
    <phoneticPr fontId="1"/>
  </si>
  <si>
    <t>ビタミンB2</t>
    <phoneticPr fontId="1"/>
  </si>
  <si>
    <t>kcal</t>
    <phoneticPr fontId="1"/>
  </si>
  <si>
    <t>g</t>
    <phoneticPr fontId="1"/>
  </si>
  <si>
    <t>mg</t>
    <phoneticPr fontId="1"/>
  </si>
  <si>
    <t>円税抜き</t>
    <rPh sb="0" eb="1">
      <t>エン</t>
    </rPh>
    <rPh sb="1" eb="2">
      <t>ゼイ</t>
    </rPh>
    <rPh sb="2" eb="3">
      <t>ヌ</t>
    </rPh>
    <phoneticPr fontId="1"/>
  </si>
  <si>
    <t>μg</t>
    <phoneticPr fontId="1"/>
  </si>
  <si>
    <t>kcal</t>
    <phoneticPr fontId="1"/>
  </si>
  <si>
    <t>特記事項：</t>
    <rPh sb="0" eb="2">
      <t>トッキ</t>
    </rPh>
    <rPh sb="2" eb="4">
      <t>ジコウ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</si>
  <si>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</si>
  <si>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</si>
  <si>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水分</t>
    <phoneticPr fontId="1"/>
  </si>
  <si>
    <t>g</t>
    <phoneticPr fontId="1"/>
  </si>
  <si>
    <t>マグネシウム</t>
    <phoneticPr fontId="1"/>
  </si>
  <si>
    <t>mg</t>
    <phoneticPr fontId="1"/>
  </si>
  <si>
    <t>リン</t>
    <phoneticPr fontId="1"/>
  </si>
  <si>
    <t>銅</t>
    <phoneticPr fontId="1"/>
  </si>
  <si>
    <t>VD</t>
    <phoneticPr fontId="1"/>
  </si>
  <si>
    <t>VE</t>
    <phoneticPr fontId="1"/>
  </si>
  <si>
    <t>VK</t>
    <phoneticPr fontId="1"/>
  </si>
  <si>
    <t>VC</t>
    <phoneticPr fontId="1"/>
  </si>
  <si>
    <t>食物繊維</t>
    <phoneticPr fontId="1"/>
  </si>
  <si>
    <t>μg</t>
    <phoneticPr fontId="1"/>
  </si>
  <si>
    <t>食塩</t>
    <phoneticPr fontId="1"/>
  </si>
  <si>
    <t>廃棄率</t>
    <phoneticPr fontId="1"/>
  </si>
  <si>
    <t>％</t>
    <phoneticPr fontId="1"/>
  </si>
  <si>
    <t>業者</t>
    <phoneticPr fontId="1"/>
  </si>
  <si>
    <t>分類</t>
    <phoneticPr fontId="1"/>
  </si>
  <si>
    <t>にんじん</t>
    <phoneticPr fontId="1"/>
  </si>
  <si>
    <t>商品名</t>
    <rPh sb="0" eb="3">
      <t>ショウヒンメイ</t>
    </rPh>
    <phoneticPr fontId="1"/>
  </si>
  <si>
    <t>原料</t>
    <rPh sb="0" eb="2">
      <t>ゲンリョウ</t>
    </rPh>
    <phoneticPr fontId="1"/>
  </si>
  <si>
    <t>g</t>
    <phoneticPr fontId="1"/>
  </si>
  <si>
    <t>朝</t>
    <rPh sb="0" eb="1">
      <t>アサ</t>
    </rPh>
    <phoneticPr fontId="8"/>
  </si>
  <si>
    <t>昼</t>
    <rPh sb="0" eb="1">
      <t>ヒル</t>
    </rPh>
    <phoneticPr fontId="8"/>
  </si>
  <si>
    <t>夕</t>
    <rPh sb="0" eb="1">
      <t>ユウ</t>
    </rPh>
    <phoneticPr fontId="8"/>
  </si>
  <si>
    <t>スクランブルエッグ</t>
    <phoneticPr fontId="8"/>
  </si>
  <si>
    <t>ツナサラダ</t>
    <phoneticPr fontId="8"/>
  </si>
  <si>
    <t>牛乳</t>
    <rPh sb="0" eb="2">
      <t>ギュウニュウ</t>
    </rPh>
    <phoneticPr fontId="8"/>
  </si>
  <si>
    <t>みかん缶</t>
    <rPh sb="3" eb="4">
      <t>カン</t>
    </rPh>
    <phoneticPr fontId="8"/>
  </si>
  <si>
    <t>ご飯</t>
    <rPh sb="1" eb="2">
      <t>ハン</t>
    </rPh>
    <phoneticPr fontId="8"/>
  </si>
  <si>
    <t>鶏肉のみそ焼き</t>
    <rPh sb="0" eb="2">
      <t>トリニク</t>
    </rPh>
    <rPh sb="5" eb="6">
      <t>ヤ</t>
    </rPh>
    <phoneticPr fontId="8"/>
  </si>
  <si>
    <t>小松菜と白菜お浸し</t>
    <rPh sb="0" eb="3">
      <t>コマツナ</t>
    </rPh>
    <rPh sb="4" eb="6">
      <t>ハクサイ</t>
    </rPh>
    <rPh sb="7" eb="8">
      <t>ヒタ</t>
    </rPh>
    <phoneticPr fontId="8"/>
  </si>
  <si>
    <t>冬瓜のくず煮</t>
    <rPh sb="0" eb="2">
      <t>トウガン</t>
    </rPh>
    <rPh sb="5" eb="6">
      <t>ニ</t>
    </rPh>
    <phoneticPr fontId="8"/>
  </si>
  <si>
    <t>花麩のすまし汁</t>
    <rPh sb="0" eb="1">
      <t>ハナ</t>
    </rPh>
    <rPh sb="1" eb="2">
      <t>フ</t>
    </rPh>
    <rPh sb="6" eb="7">
      <t>ジル</t>
    </rPh>
    <phoneticPr fontId="8"/>
  </si>
  <si>
    <t>豚肉の炒め煮</t>
    <rPh sb="0" eb="2">
      <t>ブタニク</t>
    </rPh>
    <rPh sb="3" eb="4">
      <t>イタ</t>
    </rPh>
    <rPh sb="5" eb="6">
      <t>ニ</t>
    </rPh>
    <phoneticPr fontId="8"/>
  </si>
  <si>
    <t>炒り豆腐</t>
    <rPh sb="0" eb="1">
      <t>イ</t>
    </rPh>
    <rPh sb="2" eb="4">
      <t>ドウフ</t>
    </rPh>
    <phoneticPr fontId="8"/>
  </si>
  <si>
    <t>ほうれん草の味噌汁</t>
    <rPh sb="4" eb="5">
      <t>クサ</t>
    </rPh>
    <rPh sb="6" eb="9">
      <t>ミソシル</t>
    </rPh>
    <phoneticPr fontId="8"/>
  </si>
  <si>
    <t>スイートポテト</t>
    <phoneticPr fontId="8"/>
  </si>
  <si>
    <t>五目雑炊</t>
    <rPh sb="0" eb="2">
      <t>ゴモク</t>
    </rPh>
    <rPh sb="2" eb="4">
      <t>ゾウスイ</t>
    </rPh>
    <phoneticPr fontId="1"/>
  </si>
  <si>
    <t>ご飯</t>
    <rPh sb="1" eb="2">
      <t>ハン</t>
    </rPh>
    <phoneticPr fontId="1"/>
  </si>
  <si>
    <t>だし汁</t>
    <rPh sb="2" eb="3">
      <t>ジル</t>
    </rPh>
    <phoneticPr fontId="1"/>
  </si>
  <si>
    <t>薄口醤油</t>
    <rPh sb="0" eb="2">
      <t>ウスクチ</t>
    </rPh>
    <rPh sb="2" eb="4">
      <t>ショウユ</t>
    </rPh>
    <phoneticPr fontId="1"/>
  </si>
  <si>
    <t>塩</t>
    <rPh sb="0" eb="1">
      <t>シオ</t>
    </rPh>
    <phoneticPr fontId="1"/>
  </si>
  <si>
    <t>大根</t>
    <rPh sb="0" eb="2">
      <t>ダイコン</t>
    </rPh>
    <phoneticPr fontId="1"/>
  </si>
  <si>
    <t>にんじん</t>
  </si>
  <si>
    <t>生しいたけ</t>
    <rPh sb="0" eb="1">
      <t>ナマ</t>
    </rPh>
    <phoneticPr fontId="1"/>
  </si>
  <si>
    <t>卵</t>
    <rPh sb="0" eb="1">
      <t>タマゴ</t>
    </rPh>
    <phoneticPr fontId="1"/>
  </si>
  <si>
    <t>梅粥</t>
    <rPh sb="0" eb="1">
      <t>ウメ</t>
    </rPh>
    <rPh sb="1" eb="2">
      <t>ガユ</t>
    </rPh>
    <phoneticPr fontId="1"/>
  </si>
  <si>
    <t>ご飯</t>
    <rPh sb="1" eb="2">
      <t>ハン</t>
    </rPh>
    <phoneticPr fontId="1"/>
  </si>
  <si>
    <t>水</t>
    <rPh sb="0" eb="1">
      <t>ミズ</t>
    </rPh>
    <phoneticPr fontId="1"/>
  </si>
  <si>
    <t>梅干</t>
    <rPh sb="0" eb="2">
      <t>ウメボシ</t>
    </rPh>
    <phoneticPr fontId="1"/>
  </si>
  <si>
    <t>卵雑炊</t>
  </si>
  <si>
    <t>卵雑炊</t>
    <rPh sb="0" eb="1">
      <t>タマゴ</t>
    </rPh>
    <rPh sb="1" eb="3">
      <t>ゾウスイ</t>
    </rPh>
    <phoneticPr fontId="1"/>
  </si>
  <si>
    <t>ねぎ</t>
  </si>
  <si>
    <t>ねぎ</t>
    <phoneticPr fontId="1"/>
  </si>
  <si>
    <t>朝　主食</t>
    <rPh sb="0" eb="1">
      <t>アサ</t>
    </rPh>
    <rPh sb="2" eb="4">
      <t>シュショク</t>
    </rPh>
    <phoneticPr fontId="1"/>
  </si>
  <si>
    <t>材料</t>
    <rPh sb="0" eb="2">
      <t>ザイリョウ</t>
    </rPh>
    <phoneticPr fontId="1"/>
  </si>
  <si>
    <t>g</t>
    <phoneticPr fontId="1"/>
  </si>
  <si>
    <t>朝　副食</t>
    <rPh sb="0" eb="1">
      <t>アサ</t>
    </rPh>
    <phoneticPr fontId="1"/>
  </si>
  <si>
    <t>朝　主菜</t>
    <rPh sb="0" eb="1">
      <t>アサ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</si>
</sst>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.##&quot;年&quot;"/>
    <numFmt numFmtId="177" formatCode="#&quot;月&quot;"/>
    <numFmt numFmtId="178" formatCode="#&quot;日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1" borderId="14" xfId="0" applyFill="1" applyBorder="1">
      <alignment vertical="center"/>
    </xf>
    <xf numFmtId="0" fontId="0" fillId="1" borderId="0" xfId="0" applyFill="1">
      <alignment vertical="center"/>
    </xf>
    <xf numFmtId="0" fontId="0" fillId="1" borderId="14" xfId="0" applyFill="1" applyBorder="1" applyAlignment="1">
      <alignment horizontal="center" vertical="center"/>
    </xf>
    <xf numFmtId="14" fontId="0" fillId="1" borderId="2" xfId="0" applyNumberFormat="1" applyFill="1" applyBorder="1" applyAlignment="1">
      <alignment horizontal="center" vertical="center"/>
    </xf>
    <xf numFmtId="14" fontId="0" fillId="1" borderId="0" xfId="0" applyNumberFormat="1" applyFill="1">
      <alignment vertical="center"/>
    </xf>
    <xf numFmtId="0" fontId="0" fillId="1" borderId="2" xfId="0" applyFill="1" applyBorder="1">
      <alignment vertical="center"/>
    </xf>
    <xf numFmtId="14" fontId="0" fillId="1" borderId="0" xfId="0" applyNumberFormat="1" applyFill="1" applyBorder="1" applyAlignment="1">
      <alignment horizontal="center" vertical="center"/>
    </xf>
    <xf numFmtId="0" fontId="0" fillId="5" borderId="0" xfId="0" applyFill="1">
      <alignment vertical="center"/>
    </xf>
    <xf numFmtId="14" fontId="0" fillId="5" borderId="0" xfId="0" applyNumberFormat="1" applyFill="1">
      <alignment vertical="center"/>
    </xf>
    <xf numFmtId="0" fontId="0" fillId="3" borderId="3" xfId="0" applyFill="1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0" borderId="21" xfId="0" applyBorder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2" xfId="0" applyFill="1" applyBorder="1">
      <alignment vertical="center"/>
    </xf>
    <xf numFmtId="0" fontId="0" fillId="3" borderId="22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21" xfId="0" applyFill="1" applyBorder="1">
      <alignment vertical="center"/>
    </xf>
    <xf numFmtId="0" fontId="0" fillId="5" borderId="23" xfId="0" applyFill="1" applyBorder="1" applyProtection="1">
      <alignment vertical="center"/>
      <protection locked="0"/>
    </xf>
    <xf numFmtId="176" fontId="0" fillId="5" borderId="14" xfId="0" applyNumberFormat="1" applyFill="1" applyBorder="1" applyAlignment="1" applyProtection="1">
      <alignment horizontal="center" vertical="center"/>
      <protection locked="0"/>
    </xf>
    <xf numFmtId="177" fontId="0" fillId="5" borderId="14" xfId="0" applyNumberFormat="1" applyFill="1" applyBorder="1" applyAlignment="1" applyProtection="1">
      <alignment horizontal="center" vertical="center"/>
      <protection locked="0"/>
    </xf>
    <xf numFmtId="178" fontId="0" fillId="5" borderId="14" xfId="0" applyNumberFormat="1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>
      <alignment vertical="center"/>
    </xf>
    <xf numFmtId="0" fontId="0" fillId="1" borderId="0" xfId="0" applyFill="1" applyBorder="1" applyAlignment="1">
      <alignment vertical="center"/>
    </xf>
    <xf numFmtId="0" fontId="0" fillId="1" borderId="2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4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2</xdr:row>
      <xdr:rowOff>95250</xdr:rowOff>
    </xdr:from>
    <xdr:to>
      <xdr:col>13</xdr:col>
      <xdr:colOff>323850</xdr:colOff>
      <xdr:row>13</xdr:row>
      <xdr:rowOff>66675</xdr:rowOff>
    </xdr:to>
    <xdr:sp macro="" textlink="">
      <xdr:nvSpPr>
        <xdr:cNvPr id="3077" name="AutoShape 5"/>
        <xdr:cNvSpPr>
          <a:spLocks noChangeArrowheads="1"/>
        </xdr:cNvSpPr>
      </xdr:nvSpPr>
      <xdr:spPr bwMode="auto">
        <a:xfrm>
          <a:off x="8486775" y="447675"/>
          <a:ext cx="3486150" cy="1905000"/>
        </a:xfrm>
        <a:prstGeom prst="wedgeRoundRectCallout">
          <a:avLst>
            <a:gd name="adj1" fmla="val -48361"/>
            <a:gd name="adj2" fmla="val 53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上部の日付と各献立を入力することで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１週間分の献立を設定できるツールです。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このサンプルでは「主食」を３種類から選ぶことで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「１日目」の栄養管理表が変化します。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日」を変更すると他の日にちも自動で決定してくれます。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データは適当に入力した値です。</a:t>
          </a:r>
        </a:p>
      </xdr:txBody>
    </xdr:sp>
    <xdr:clientData/>
  </xdr:twoCellAnchor>
  <xdr:twoCellAnchor>
    <xdr:from>
      <xdr:col>3</xdr:col>
      <xdr:colOff>400050</xdr:colOff>
      <xdr:row>11</xdr:row>
      <xdr:rowOff>85725</xdr:rowOff>
    </xdr:from>
    <xdr:to>
      <xdr:col>7</xdr:col>
      <xdr:colOff>95250</xdr:colOff>
      <xdr:row>19</xdr:row>
      <xdr:rowOff>66675</xdr:rowOff>
    </xdr:to>
    <xdr:sp macro="" textlink="">
      <xdr:nvSpPr>
        <xdr:cNvPr id="3078" name="AutoShape 6"/>
        <xdr:cNvSpPr>
          <a:spLocks noChangeArrowheads="1"/>
        </xdr:cNvSpPr>
      </xdr:nvSpPr>
      <xdr:spPr bwMode="auto">
        <a:xfrm>
          <a:off x="3190875" y="2028825"/>
          <a:ext cx="3238500" cy="1352550"/>
        </a:xfrm>
        <a:prstGeom prst="wedgeEllipseCallout">
          <a:avLst>
            <a:gd name="adj1" fmla="val -60319"/>
            <a:gd name="adj2" fmla="val -1301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まず「１日目」のシートを見た後で、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「卵雑炊」を「五目雑炊」に変えてみましょう。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17</xdr:row>
      <xdr:rowOff>28574</xdr:rowOff>
    </xdr:from>
    <xdr:to>
      <xdr:col>16</xdr:col>
      <xdr:colOff>409575</xdr:colOff>
      <xdr:row>27</xdr:row>
      <xdr:rowOff>11906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4838700" y="2933699"/>
          <a:ext cx="6905625" cy="1650207"/>
        </a:xfrm>
        <a:prstGeom prst="wedgeEllipseCallout">
          <a:avLst>
            <a:gd name="adj1" fmla="val -53046"/>
            <a:gd name="adj2" fmla="val -7396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「卵雑炊」を「五目雑炊」に変えると材料の項目が増えて表示されます。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さらに各種データも「材料一覧」「商品一覧」からデータを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参照に自動で表示してくれます。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　パラメータは適当に入力したものです。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4"/>
  <sheetViews>
    <sheetView windowProtection="1" showGridLines="0" tabSelected="1" workbookViewId="0">
      <selection activeCell="C3" sqref="C3"/>
    </sheetView>
  </sheetViews>
  <sheetFormatPr defaultRowHeight="13.5" x14ac:dyDescent="0.15"/>
  <cols>
    <col min="1" max="2" width="9" style="44"/>
    <col min="3" max="3" width="18.625" style="44" bestFit="1" customWidth="1"/>
    <col min="4" max="4" width="11.625" style="44" customWidth="1"/>
    <col min="5" max="5" width="11.625" style="44" bestFit="1" customWidth="1"/>
    <col min="6" max="6" width="11.625" style="44" customWidth="1"/>
    <col min="7" max="7" width="11.625" style="44" bestFit="1" customWidth="1"/>
    <col min="8" max="8" width="11.625" style="44" customWidth="1"/>
    <col min="9" max="9" width="11.625" style="44" bestFit="1" customWidth="1"/>
    <col min="10" max="10" width="11.625" style="44" customWidth="1"/>
    <col min="11" max="11" width="11.625" style="44" bestFit="1" customWidth="1"/>
    <col min="12" max="12" width="11.625" style="44" customWidth="1"/>
    <col min="13" max="13" width="11.625" style="44" bestFit="1" customWidth="1"/>
    <col min="14" max="14" width="11.625" style="44" customWidth="1"/>
    <col min="15" max="18" width="11.625" style="44" bestFit="1" customWidth="1"/>
    <col min="19" max="16384" width="9" style="44"/>
  </cols>
  <sheetData>
    <row r="1" spans="1:14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4" ht="14.25" thickBot="1" x14ac:dyDescent="0.2">
      <c r="A2" s="38"/>
      <c r="B2" s="37"/>
      <c r="C2" s="37"/>
      <c r="D2" s="37"/>
      <c r="E2" s="37"/>
      <c r="F2" s="38"/>
      <c r="G2" s="38"/>
      <c r="H2" s="38"/>
      <c r="I2" s="38"/>
      <c r="J2" s="38"/>
    </row>
    <row r="3" spans="1:14" ht="15" thickTop="1" thickBot="1" x14ac:dyDescent="0.2">
      <c r="A3" s="38"/>
      <c r="B3" s="68">
        <v>2014</v>
      </c>
      <c r="C3" s="69">
        <v>9</v>
      </c>
      <c r="D3" s="70">
        <v>1</v>
      </c>
      <c r="E3" s="39" t="str">
        <f>TEXT($B$3&amp;"/"&amp;$C$3&amp;"/"&amp;$D$3,"aaa")</f>
        <v>月</v>
      </c>
      <c r="F3" s="38"/>
      <c r="G3" s="38"/>
      <c r="H3" s="38"/>
      <c r="I3" s="38"/>
      <c r="J3" s="38"/>
    </row>
    <row r="4" spans="1:14" ht="14.25" thickTop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4" ht="14.25" thickBot="1" x14ac:dyDescent="0.2">
      <c r="A5" s="38"/>
      <c r="B5" s="38"/>
      <c r="C5" s="43">
        <f>DATE($B$3,$C$3,$D$3)</f>
        <v>41883</v>
      </c>
      <c r="D5" s="40">
        <f t="shared" ref="D5:I5" si="0">$C$5+(COLUMN()-COLUMN($C$5))</f>
        <v>41884</v>
      </c>
      <c r="E5" s="40">
        <f t="shared" si="0"/>
        <v>41885</v>
      </c>
      <c r="F5" s="40">
        <f t="shared" si="0"/>
        <v>41886</v>
      </c>
      <c r="G5" s="40">
        <f t="shared" si="0"/>
        <v>41887</v>
      </c>
      <c r="H5" s="40">
        <f t="shared" si="0"/>
        <v>41888</v>
      </c>
      <c r="I5" s="40">
        <f t="shared" si="0"/>
        <v>41889</v>
      </c>
      <c r="J5" s="41"/>
      <c r="L5" s="45"/>
      <c r="N5" s="45"/>
    </row>
    <row r="6" spans="1:14" ht="14.25" thickBot="1" x14ac:dyDescent="0.2">
      <c r="A6" s="38"/>
      <c r="B6" s="71" t="s">
        <v>44</v>
      </c>
      <c r="C6" s="67" t="s">
        <v>73</v>
      </c>
      <c r="D6" s="42"/>
      <c r="E6" s="42"/>
      <c r="F6" s="42"/>
      <c r="G6" s="42"/>
      <c r="H6" s="42"/>
      <c r="I6" s="42"/>
      <c r="J6" s="38"/>
    </row>
    <row r="7" spans="1:14" x14ac:dyDescent="0.15">
      <c r="A7" s="38"/>
      <c r="B7" s="72"/>
      <c r="C7" s="42" t="s">
        <v>47</v>
      </c>
      <c r="D7" s="42"/>
      <c r="E7" s="42"/>
      <c r="F7" s="42"/>
      <c r="G7" s="42"/>
      <c r="H7" s="42"/>
      <c r="I7" s="42"/>
      <c r="J7" s="38"/>
    </row>
    <row r="8" spans="1:14" x14ac:dyDescent="0.15">
      <c r="A8" s="38"/>
      <c r="B8" s="72"/>
      <c r="C8" s="42" t="s">
        <v>48</v>
      </c>
      <c r="D8" s="42"/>
      <c r="E8" s="42"/>
      <c r="F8" s="42"/>
      <c r="G8" s="42"/>
      <c r="H8" s="42"/>
      <c r="I8" s="42"/>
      <c r="J8" s="38"/>
    </row>
    <row r="9" spans="1:14" x14ac:dyDescent="0.15">
      <c r="A9" s="38"/>
      <c r="B9" s="72"/>
      <c r="C9" s="42" t="s">
        <v>49</v>
      </c>
      <c r="D9" s="42"/>
      <c r="E9" s="42"/>
      <c r="F9" s="42"/>
      <c r="G9" s="42"/>
      <c r="H9" s="42"/>
      <c r="I9" s="42"/>
      <c r="J9" s="38"/>
    </row>
    <row r="10" spans="1:14" x14ac:dyDescent="0.15">
      <c r="A10" s="38"/>
      <c r="B10" s="72"/>
      <c r="C10" s="42" t="s">
        <v>50</v>
      </c>
      <c r="D10" s="42"/>
      <c r="E10" s="42"/>
      <c r="F10" s="42"/>
      <c r="G10" s="42"/>
      <c r="H10" s="42"/>
      <c r="I10" s="42"/>
      <c r="J10" s="38"/>
    </row>
    <row r="11" spans="1:14" x14ac:dyDescent="0.15">
      <c r="A11" s="38"/>
      <c r="B11" s="73"/>
      <c r="C11" s="42"/>
      <c r="D11" s="42"/>
      <c r="E11" s="42"/>
      <c r="F11" s="42"/>
      <c r="G11" s="42"/>
      <c r="H11" s="42"/>
      <c r="I11" s="42"/>
      <c r="J11" s="38"/>
    </row>
    <row r="12" spans="1:14" x14ac:dyDescent="0.15">
      <c r="A12" s="38"/>
      <c r="B12" s="71" t="s">
        <v>45</v>
      </c>
      <c r="C12" s="42" t="s">
        <v>51</v>
      </c>
      <c r="D12" s="42"/>
      <c r="E12" s="42"/>
      <c r="F12" s="42"/>
      <c r="G12" s="42"/>
      <c r="H12" s="42"/>
      <c r="I12" s="42"/>
      <c r="J12" s="38"/>
    </row>
    <row r="13" spans="1:14" x14ac:dyDescent="0.15">
      <c r="A13" s="38"/>
      <c r="B13" s="72"/>
      <c r="C13" s="42" t="s">
        <v>52</v>
      </c>
      <c r="D13" s="42"/>
      <c r="E13" s="42"/>
      <c r="F13" s="42"/>
      <c r="G13" s="42"/>
      <c r="H13" s="42"/>
      <c r="I13" s="42"/>
      <c r="J13" s="38"/>
    </row>
    <row r="14" spans="1:14" x14ac:dyDescent="0.15">
      <c r="A14" s="38"/>
      <c r="B14" s="72"/>
      <c r="C14" s="42" t="s">
        <v>53</v>
      </c>
      <c r="D14" s="42"/>
      <c r="E14" s="42"/>
      <c r="F14" s="42"/>
      <c r="G14" s="42"/>
      <c r="H14" s="42"/>
      <c r="I14" s="42"/>
      <c r="J14" s="38"/>
    </row>
    <row r="15" spans="1:14" x14ac:dyDescent="0.15">
      <c r="A15" s="38"/>
      <c r="B15" s="72"/>
      <c r="C15" s="42" t="s">
        <v>54</v>
      </c>
      <c r="D15" s="42"/>
      <c r="E15" s="42"/>
      <c r="F15" s="42"/>
      <c r="G15" s="42"/>
      <c r="H15" s="42"/>
      <c r="I15" s="42"/>
      <c r="J15" s="38"/>
    </row>
    <row r="16" spans="1:14" x14ac:dyDescent="0.15">
      <c r="A16" s="38"/>
      <c r="B16" s="72"/>
      <c r="C16" s="42" t="s">
        <v>55</v>
      </c>
      <c r="D16" s="42"/>
      <c r="E16" s="42"/>
      <c r="F16" s="42"/>
      <c r="G16" s="42"/>
      <c r="H16" s="42"/>
      <c r="I16" s="42"/>
      <c r="J16" s="38"/>
    </row>
    <row r="17" spans="1:10" x14ac:dyDescent="0.15">
      <c r="A17" s="38"/>
      <c r="B17" s="73"/>
      <c r="C17" s="42"/>
      <c r="D17" s="42"/>
      <c r="E17" s="42"/>
      <c r="F17" s="42"/>
      <c r="G17" s="42"/>
      <c r="H17" s="42"/>
      <c r="I17" s="42"/>
      <c r="J17" s="38"/>
    </row>
    <row r="18" spans="1:10" x14ac:dyDescent="0.15">
      <c r="A18" s="38"/>
      <c r="B18" s="71" t="s">
        <v>46</v>
      </c>
      <c r="C18" s="42" t="s">
        <v>51</v>
      </c>
      <c r="D18" s="42"/>
      <c r="E18" s="42"/>
      <c r="F18" s="42"/>
      <c r="G18" s="42"/>
      <c r="H18" s="42"/>
      <c r="I18" s="42"/>
      <c r="J18" s="38"/>
    </row>
    <row r="19" spans="1:10" x14ac:dyDescent="0.15">
      <c r="A19" s="38"/>
      <c r="B19" s="72"/>
      <c r="C19" s="42" t="s">
        <v>56</v>
      </c>
      <c r="D19" s="42"/>
      <c r="E19" s="42"/>
      <c r="F19" s="42"/>
      <c r="G19" s="42"/>
      <c r="H19" s="42"/>
      <c r="I19" s="42"/>
      <c r="J19" s="38"/>
    </row>
    <row r="20" spans="1:10" x14ac:dyDescent="0.15">
      <c r="A20" s="38"/>
      <c r="B20" s="72"/>
      <c r="C20" s="42" t="s">
        <v>57</v>
      </c>
      <c r="D20" s="42"/>
      <c r="E20" s="42"/>
      <c r="F20" s="42"/>
      <c r="G20" s="42"/>
      <c r="H20" s="42"/>
      <c r="I20" s="42"/>
      <c r="J20" s="38"/>
    </row>
    <row r="21" spans="1:10" x14ac:dyDescent="0.15">
      <c r="A21" s="38"/>
      <c r="B21" s="72"/>
      <c r="C21" s="42" t="s">
        <v>58</v>
      </c>
      <c r="D21" s="42"/>
      <c r="E21" s="42"/>
      <c r="F21" s="42"/>
      <c r="G21" s="42"/>
      <c r="H21" s="42"/>
      <c r="I21" s="42"/>
      <c r="J21" s="38"/>
    </row>
    <row r="22" spans="1:10" x14ac:dyDescent="0.15">
      <c r="A22" s="38"/>
      <c r="B22" s="72"/>
      <c r="C22" s="42" t="s">
        <v>59</v>
      </c>
      <c r="D22" s="42"/>
      <c r="E22" s="42"/>
      <c r="F22" s="42"/>
      <c r="G22" s="42"/>
      <c r="H22" s="42"/>
      <c r="I22" s="42"/>
      <c r="J22" s="38"/>
    </row>
    <row r="23" spans="1:10" x14ac:dyDescent="0.15">
      <c r="A23" s="38"/>
      <c r="B23" s="73"/>
      <c r="C23" s="42"/>
      <c r="D23" s="42"/>
      <c r="E23" s="42"/>
      <c r="F23" s="42"/>
      <c r="G23" s="42"/>
      <c r="H23" s="42"/>
      <c r="I23" s="42"/>
      <c r="J23" s="38"/>
    </row>
    <row r="24" spans="1:10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</row>
  </sheetData>
  <sheetProtection password="E481" sheet="1" objects="1" scenarios="1" selectLockedCells="1"/>
  <mergeCells count="3">
    <mergeCell ref="B6:B11"/>
    <mergeCell ref="B12:B17"/>
    <mergeCell ref="B18:B23"/>
  </mergeCells>
  <phoneticPr fontId="8"/>
  <conditionalFormatting sqref="E3">
    <cfRule type="cellIs" dxfId="1" priority="1" stopIfTrue="1" operator="equal">
      <formula>"土"</formula>
    </cfRule>
    <cfRule type="cellIs" dxfId="0" priority="2" stopIfTrue="1" operator="equal">
      <formula>"日"</formula>
    </cfRule>
  </conditionalFormatting>
  <dataValidations count="1">
    <dataValidation type="list" allowBlank="1" showInputMessage="1" showErrorMessage="1" sqref="C6">
      <formula1>"五目雑炊,梅粥,卵雑炊"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4"/>
  <sheetViews>
    <sheetView windowProtection="1" showGridLines="0" zoomScale="80" zoomScaleNormal="80" workbookViewId="0">
      <selection activeCell="C19" sqref="C19"/>
    </sheetView>
  </sheetViews>
  <sheetFormatPr defaultRowHeight="13.5" x14ac:dyDescent="0.15"/>
  <cols>
    <col min="1" max="1" width="8.75" bestFit="1" customWidth="1"/>
    <col min="2" max="2" width="22.125" customWidth="1"/>
    <col min="3" max="3" width="17.25" customWidth="1"/>
    <col min="4" max="4" width="8.75" customWidth="1"/>
    <col min="5" max="19" width="7.625" customWidth="1"/>
  </cols>
  <sheetData>
    <row r="1" spans="1:28" ht="18.75" customHeight="1" x14ac:dyDescent="0.15">
      <c r="A1" s="82">
        <f>'１週間の献立'!C5</f>
        <v>41883</v>
      </c>
      <c r="B1" s="83"/>
      <c r="C1" s="14"/>
      <c r="D1" s="14"/>
      <c r="E1" s="83"/>
      <c r="F1" s="83"/>
      <c r="G1" s="13" t="s">
        <v>19</v>
      </c>
      <c r="H1" s="84" t="s">
        <v>20</v>
      </c>
      <c r="I1" s="85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8" s="12" customFormat="1" ht="12.95" customHeight="1" x14ac:dyDescent="0.15">
      <c r="A2" s="78"/>
      <c r="B2" s="78" t="s">
        <v>7</v>
      </c>
      <c r="C2" s="78" t="s">
        <v>78</v>
      </c>
      <c r="D2" s="78" t="s">
        <v>79</v>
      </c>
      <c r="E2" s="8" t="s">
        <v>0</v>
      </c>
      <c r="F2" s="8" t="s">
        <v>23</v>
      </c>
      <c r="G2" s="8" t="s">
        <v>1</v>
      </c>
      <c r="H2" s="8" t="s">
        <v>2</v>
      </c>
      <c r="I2" s="8" t="s">
        <v>3</v>
      </c>
      <c r="J2" s="9" t="s">
        <v>4</v>
      </c>
      <c r="K2" s="10" t="s">
        <v>9</v>
      </c>
      <c r="L2" s="11" t="s">
        <v>11</v>
      </c>
      <c r="M2" s="11" t="s">
        <v>25</v>
      </c>
      <c r="N2" s="11" t="s">
        <v>27</v>
      </c>
      <c r="O2" s="8" t="s">
        <v>5</v>
      </c>
      <c r="P2" s="8" t="s">
        <v>8</v>
      </c>
      <c r="Q2" s="8" t="s">
        <v>28</v>
      </c>
      <c r="R2" s="10" t="s">
        <v>10</v>
      </c>
      <c r="S2" s="10" t="s">
        <v>29</v>
      </c>
      <c r="T2" s="10" t="s">
        <v>30</v>
      </c>
      <c r="U2" s="10" t="s">
        <v>31</v>
      </c>
      <c r="V2" s="10" t="s">
        <v>12</v>
      </c>
      <c r="W2" s="11" t="s">
        <v>13</v>
      </c>
      <c r="X2" s="11" t="s">
        <v>32</v>
      </c>
      <c r="Y2" s="11" t="s">
        <v>33</v>
      </c>
      <c r="Z2" s="11" t="s">
        <v>35</v>
      </c>
      <c r="AA2" s="11" t="s">
        <v>36</v>
      </c>
      <c r="AB2" s="8" t="s">
        <v>6</v>
      </c>
    </row>
    <row r="3" spans="1:28" s="12" customFormat="1" ht="12.95" customHeight="1" x14ac:dyDescent="0.15">
      <c r="A3" s="79"/>
      <c r="B3" s="79"/>
      <c r="C3" s="81"/>
      <c r="D3" s="81"/>
      <c r="E3" s="8" t="s">
        <v>14</v>
      </c>
      <c r="F3" s="8" t="s">
        <v>15</v>
      </c>
      <c r="G3" s="8" t="s">
        <v>15</v>
      </c>
      <c r="H3" s="8" t="s">
        <v>15</v>
      </c>
      <c r="I3" s="8" t="s">
        <v>15</v>
      </c>
      <c r="J3" s="9" t="s">
        <v>16</v>
      </c>
      <c r="K3" s="10" t="s">
        <v>16</v>
      </c>
      <c r="L3" s="11" t="s">
        <v>16</v>
      </c>
      <c r="M3" s="11" t="s">
        <v>16</v>
      </c>
      <c r="N3" s="11" t="s">
        <v>16</v>
      </c>
      <c r="O3" s="8" t="s">
        <v>16</v>
      </c>
      <c r="P3" s="8" t="s">
        <v>16</v>
      </c>
      <c r="Q3" s="8" t="s">
        <v>16</v>
      </c>
      <c r="R3" s="10" t="s">
        <v>18</v>
      </c>
      <c r="S3" s="10" t="s">
        <v>18</v>
      </c>
      <c r="T3" s="10" t="s">
        <v>16</v>
      </c>
      <c r="U3" s="10" t="s">
        <v>18</v>
      </c>
      <c r="V3" s="10" t="s">
        <v>16</v>
      </c>
      <c r="W3" s="11" t="s">
        <v>16</v>
      </c>
      <c r="X3" s="11" t="s">
        <v>16</v>
      </c>
      <c r="Y3" s="11" t="s">
        <v>15</v>
      </c>
      <c r="Z3" s="11" t="s">
        <v>15</v>
      </c>
      <c r="AA3" s="11" t="s">
        <v>37</v>
      </c>
      <c r="AB3" s="10" t="s">
        <v>17</v>
      </c>
    </row>
    <row r="4" spans="1:28" ht="13.5" customHeight="1" x14ac:dyDescent="0.15">
      <c r="A4" s="75" t="s">
        <v>77</v>
      </c>
      <c r="B4" t="str">
        <f>'１週間の献立'!C6</f>
        <v>卵雑炊</v>
      </c>
      <c r="C4" s="1" t="str">
        <f ca="1">IF(INDIRECT(ADDRESS(MATCH(B$4,商品一覧!B:B,0),6,,,"商品一覧" ))&gt;=1,INDIRECT(ADDRESS(MATCH(B$4,商品一覧!B:B,0),3,,,"商品一覧" )),"")</f>
        <v>ご飯</v>
      </c>
      <c r="D4" s="1">
        <f ca="1">IF(INDIRECT(ADDRESS(MATCH(B$4,商品一覧!B:B,0),6,,,"商品一覧" ))&gt;=1,INDIRECT(ADDRESS(MATCH(B$4,商品一覧!B:B,0),4,,,"商品一覧" )),"")</f>
        <v>300</v>
      </c>
      <c r="E4" s="1">
        <f ca="1">IF(ISNA(VLOOKUP($C4,材料一覧!$B$3:$AA$51,3,FALSE)),"",VLOOKUP($C4,材料一覧!$B$3:$AA$51,3,FALSE))</f>
        <v>10</v>
      </c>
      <c r="F4" s="1">
        <f ca="1">IF(ISNA(VLOOKUP($C4,材料一覧!$B$3:$AA$51,4,FALSE)),"",VLOOKUP($C4,材料一覧!$B$3:$AA$51,4,FALSE))</f>
        <v>11</v>
      </c>
      <c r="G4" s="1">
        <f ca="1">IF(ISNA(VLOOKUP($C4,材料一覧!$B$3:$AA$51,5,FALSE)),"",VLOOKUP($C4,材料一覧!$B$3:$AA$51,5,FALSE))</f>
        <v>12</v>
      </c>
      <c r="H4" s="1">
        <f ca="1">IF(ISNA(VLOOKUP($C4,材料一覧!$B$3:$AA$51,6,FALSE)),"",VLOOKUP($C4,材料一覧!$B$3:$AA$51,6,FALSE))</f>
        <v>13</v>
      </c>
      <c r="I4" s="1">
        <f ca="1">IF(ISNA(VLOOKUP($C4,材料一覧!$B$3:$AA$51,7,FALSE)),"",VLOOKUP($C4,材料一覧!$B$3:$AA$51,7,FALSE))</f>
        <v>14</v>
      </c>
      <c r="J4" s="1">
        <f ca="1">IF(ISNA(VLOOKUP($C4,材料一覧!$B$3:$AA$51,8,FALSE)),"",VLOOKUP($C4,材料一覧!$B$3:$AA$51,8,FALSE))</f>
        <v>15</v>
      </c>
      <c r="K4" s="1">
        <f ca="1">IF(ISNA(VLOOKUP($C4,材料一覧!$B$3:$AA$51,9,FALSE)),"",VLOOKUP($C4,材料一覧!$B$3:$AA$51,9,FALSE))</f>
        <v>16</v>
      </c>
      <c r="L4" s="1">
        <f ca="1">IF(ISNA(VLOOKUP($C4,材料一覧!$B$3:$AA$51,10,FALSE)),"",VLOOKUP($C4,材料一覧!$B$3:$AA$51,10,FALSE))</f>
        <v>17</v>
      </c>
      <c r="M4" s="1">
        <f ca="1">IF(ISNA(VLOOKUP($C4,材料一覧!$B$3:$AA$51,11,FALSE)),"",VLOOKUP($C4,材料一覧!$B$3:$AA$51,11,FALSE))</f>
        <v>18</v>
      </c>
      <c r="N4" s="1">
        <f ca="1">IF(ISNA(VLOOKUP($C4,材料一覧!$B$3:$AA$51,12,FALSE)),"",VLOOKUP($C4,材料一覧!$B$3:$AA$51,12,FALSE))</f>
        <v>19</v>
      </c>
      <c r="O4" s="1">
        <f ca="1">IF(ISNA(VLOOKUP($C4,材料一覧!$B$3:$AA$51,13,FALSE)),"",VLOOKUP($C4,材料一覧!$B$3:$AA$51,13,FALSE))</f>
        <v>20</v>
      </c>
      <c r="P4" s="1">
        <f ca="1">IF(ISNA(VLOOKUP($C4,材料一覧!$B$3:$AA$51,14,FALSE)),"",VLOOKUP($C4,材料一覧!$B$3:$AA$51,14,FALSE))</f>
        <v>21</v>
      </c>
      <c r="Q4" s="1">
        <f ca="1">IF(ISNA(VLOOKUP($C4,材料一覧!$B$3:$AA$51,15,FALSE)),"",VLOOKUP($C4,材料一覧!$B$3:$AA$51,15,FALSE))</f>
        <v>22</v>
      </c>
      <c r="R4" s="1">
        <f ca="1">IF(ISNA(VLOOKUP($C4,材料一覧!$B$3:$AA$51,16,FALSE)),"",VLOOKUP($C4,材料一覧!$B$3:$AA$51,16,FALSE))</f>
        <v>23</v>
      </c>
      <c r="S4" s="1">
        <f ca="1">IF(ISNA(VLOOKUP($C4,材料一覧!$B$3:$AA$51,17,FALSE)),"",VLOOKUP($C4,材料一覧!$B$3:$AA$51,17,FALSE))</f>
        <v>24</v>
      </c>
      <c r="T4" s="1">
        <f ca="1">IF(ISNA(VLOOKUP($C4,材料一覧!$B$3:$AA$51,18,FALSE)),"",VLOOKUP($C4,材料一覧!$B$3:$AA$51,18,FALSE))</f>
        <v>25</v>
      </c>
      <c r="U4" s="1">
        <f ca="1">IF(ISNA(VLOOKUP($C4,材料一覧!$B$3:$AA$51,19,FALSE)),"",VLOOKUP($C4,材料一覧!$B$3:$AA$51,19,FALSE))</f>
        <v>26</v>
      </c>
      <c r="V4" s="1">
        <f ca="1">IF(ISNA(VLOOKUP($C4,材料一覧!$B$3:$AA$51,20,FALSE)),"",VLOOKUP($C4,材料一覧!$B$3:$AA$51,20,FALSE))</f>
        <v>27</v>
      </c>
      <c r="W4" s="1">
        <f ca="1">IF(ISNA(VLOOKUP($C4,材料一覧!$B$3:$AA$5121,FALSE)),"",VLOOKUP($C4,材料一覧!$B$3:$AA$51,21,FALSE))</f>
        <v>28</v>
      </c>
      <c r="X4" s="1">
        <f ca="1">IF(ISNA(VLOOKUP($C4,材料一覧!$B$3:$AA$5122,FALSE)),"",VLOOKUP($C4,材料一覧!$B$3:$AA$51,22,FALSE))</f>
        <v>29</v>
      </c>
      <c r="Y4" s="1">
        <f ca="1">IF(ISNA(VLOOKUP($C4,材料一覧!$B$3:$AA$51,23,FALSE)),"",VLOOKUP($C4,材料一覧!$B$3:$AA$51,23,FALSE))</f>
        <v>30</v>
      </c>
      <c r="Z4" s="1">
        <f ca="1">IF(ISNA(VLOOKUP($C4,材料一覧!$B$3:$AA$51,24,FALSE)),"",VLOOKUP($C4,材料一覧!$B$3:$AA$51,24,FALSE))</f>
        <v>31</v>
      </c>
      <c r="AA4" s="1">
        <f ca="1">IF(ISNA(VLOOKUP($C4,材料一覧!$B$3:$AA$51,25,FALSE)),"",VLOOKUP($C4,材料一覧!$B$3:$AA$51,25,FALSE))</f>
        <v>32</v>
      </c>
      <c r="AB4" s="1">
        <f ca="1">IF(ISNA(VLOOKUP($C4,材料一覧!$B$3:$AA$51,26,FALSE)),"",VLOOKUP($C4,材料一覧!$B$3:$AA$51,26,FALSE))</f>
        <v>33</v>
      </c>
    </row>
    <row r="5" spans="1:28" ht="13.5" customHeight="1" x14ac:dyDescent="0.15">
      <c r="A5" s="75"/>
      <c r="B5" s="1"/>
      <c r="C5" s="1" t="str">
        <f ca="1">IF(INDIRECT(ADDRESS(MATCH($B$4,商品一覧!$B:$B,0),6,,,"商品一覧" ))&gt;=2,INDIRECT(ADDRESS(MATCH($B$4,商品一覧!$B:$B,0)+1,3,,,"商品一覧" )),"")</f>
        <v>卵</v>
      </c>
      <c r="D5" s="1">
        <f ca="1">IF(INDIRECT(ADDRESS(MATCH($B$4,商品一覧!$B:$B,0),6,,,"商品一覧" ))&gt;=2,INDIRECT(ADDRESS(MATCH($B$4,商品一覧!$B:$B,0)+1,4,,,"商品一覧" )),"")</f>
        <v>60</v>
      </c>
      <c r="E5" s="1">
        <f ca="1">IF(ISNA(VLOOKUP($C5,材料一覧!$B$3:$AA$51,3,FALSE)),"",VLOOKUP($C5,材料一覧!$B$3:$AA$51,3,FALSE))</f>
        <v>120</v>
      </c>
      <c r="F5" s="1">
        <f ca="1">IF(ISNA(VLOOKUP($C5,材料一覧!$B$3:$AA$51,4,FALSE)),"",VLOOKUP($C5,材料一覧!$B$3:$AA$51,4,FALSE))</f>
        <v>121</v>
      </c>
      <c r="G5" s="1">
        <f ca="1">IF(ISNA(VLOOKUP($C5,材料一覧!$B$3:$AA$51,5,FALSE)),"",VLOOKUP($C5,材料一覧!$B$3:$AA$51,5,FALSE))</f>
        <v>122</v>
      </c>
      <c r="H5" s="1">
        <f ca="1">IF(ISNA(VLOOKUP($C5,材料一覧!$B$3:$AA$51,6,FALSE)),"",VLOOKUP($C5,材料一覧!$B$3:$AA$51,6,FALSE))</f>
        <v>123</v>
      </c>
      <c r="I5" s="1">
        <f ca="1">IF(ISNA(VLOOKUP($C5,材料一覧!$B$3:$AA$51,7,FALSE)),"",VLOOKUP($C5,材料一覧!$B$3:$AA$51,7,FALSE))</f>
        <v>124</v>
      </c>
      <c r="J5" s="1">
        <f ca="1">IF(ISNA(VLOOKUP($C5,材料一覧!$B$3:$AA$51,8,FALSE)),"",VLOOKUP($C5,材料一覧!$B$3:$AA$51,8,FALSE))</f>
        <v>125</v>
      </c>
      <c r="K5" s="1">
        <f ca="1">IF(ISNA(VLOOKUP($C5,材料一覧!$B$3:$AA$51,9,FALSE)),"",VLOOKUP($C5,材料一覧!$B$3:$AA$51,9,FALSE))</f>
        <v>126</v>
      </c>
      <c r="L5" s="1">
        <f ca="1">IF(ISNA(VLOOKUP($C5,材料一覧!$B$3:$AA$51,10,FALSE)),"",VLOOKUP($C5,材料一覧!$B$3:$AA$51,10,FALSE))</f>
        <v>127</v>
      </c>
      <c r="M5" s="1">
        <f ca="1">IF(ISNA(VLOOKUP($C5,材料一覧!$B$3:$AA$51,11,FALSE)),"",VLOOKUP($C5,材料一覧!$B$3:$AA$51,11,FALSE))</f>
        <v>128</v>
      </c>
      <c r="N5" s="1">
        <f ca="1">IF(ISNA(VLOOKUP($C5,材料一覧!$B$3:$AA$51,12,FALSE)),"",VLOOKUP($C5,材料一覧!$B$3:$AA$51,12,FALSE))</f>
        <v>129</v>
      </c>
      <c r="O5" s="1">
        <f ca="1">IF(ISNA(VLOOKUP($C5,材料一覧!$B$3:$AA$51,13,FALSE)),"",VLOOKUP($C5,材料一覧!$B$3:$AA$51,13,FALSE))</f>
        <v>130</v>
      </c>
      <c r="P5" s="1">
        <f ca="1">IF(ISNA(VLOOKUP($C5,材料一覧!$B$3:$AA$51,14,FALSE)),"",VLOOKUP($C5,材料一覧!$B$3:$AA$51,14,FALSE))</f>
        <v>131</v>
      </c>
      <c r="Q5" s="1">
        <f ca="1">IF(ISNA(VLOOKUP($C5,材料一覧!$B$3:$AA$51,15,FALSE)),"",VLOOKUP($C5,材料一覧!$B$3:$AA$51,15,FALSE))</f>
        <v>132</v>
      </c>
      <c r="R5" s="1">
        <f ca="1">IF(ISNA(VLOOKUP($C5,材料一覧!$B$3:$AA$51,16,FALSE)),"",VLOOKUP($C5,材料一覧!$B$3:$AA$51,16,FALSE))</f>
        <v>133</v>
      </c>
      <c r="S5" s="1">
        <f ca="1">IF(ISNA(VLOOKUP($C5,材料一覧!$B$3:$AA$51,17,FALSE)),"",VLOOKUP($C5,材料一覧!$B$3:$AA$51,17,FALSE))</f>
        <v>134</v>
      </c>
      <c r="T5" s="1">
        <f ca="1">IF(ISNA(VLOOKUP($C5,材料一覧!$B$3:$AA$51,18,FALSE)),"",VLOOKUP($C5,材料一覧!$B$3:$AA$51,18,FALSE))</f>
        <v>135</v>
      </c>
      <c r="U5" s="1">
        <f ca="1">IF(ISNA(VLOOKUP($C5,材料一覧!$B$3:$AA$51,19,FALSE)),"",VLOOKUP($C5,材料一覧!$B$3:$AA$51,19,FALSE))</f>
        <v>136</v>
      </c>
      <c r="V5" s="1">
        <f ca="1">IF(ISNA(VLOOKUP($C5,材料一覧!$B$3:$AA$51,20,FALSE)),"",VLOOKUP($C5,材料一覧!$B$3:$AA$51,20,FALSE))</f>
        <v>137</v>
      </c>
      <c r="W5" s="1">
        <f ca="1">IF(ISNA(VLOOKUP($C5,材料一覧!$B$3:$AA$5121,FALSE)),"",VLOOKUP($C5,材料一覧!$B$3:$AA$51,21,FALSE))</f>
        <v>138</v>
      </c>
      <c r="X5" s="1">
        <f ca="1">IF(ISNA(VLOOKUP($C5,材料一覧!$B$3:$AA$5122,FALSE)),"",VLOOKUP($C5,材料一覧!$B$3:$AA$51,22,FALSE))</f>
        <v>139</v>
      </c>
      <c r="Y5" s="1">
        <f ca="1">IF(ISNA(VLOOKUP($C5,材料一覧!$B$3:$AA$51,23,FALSE)),"",VLOOKUP($C5,材料一覧!$B$3:$AA$51,23,FALSE))</f>
        <v>140</v>
      </c>
      <c r="Z5" s="1">
        <f ca="1">IF(ISNA(VLOOKUP($C5,材料一覧!$B$3:$AA$51,24,FALSE)),"",VLOOKUP($C5,材料一覧!$B$3:$AA$51,24,FALSE))</f>
        <v>141</v>
      </c>
      <c r="AA5" s="1">
        <f ca="1">IF(ISNA(VLOOKUP($C5,材料一覧!$B$3:$AA$51,25,FALSE)),"",VLOOKUP($C5,材料一覧!$B$3:$AA$51,25,FALSE))</f>
        <v>142</v>
      </c>
      <c r="AB5" s="1">
        <f ca="1">IF(ISNA(VLOOKUP($C5,材料一覧!$B$3:$AA$51,26,FALSE)),"",VLOOKUP($C5,材料一覧!$B$3:$AA$51,26,FALSE))</f>
        <v>143</v>
      </c>
    </row>
    <row r="6" spans="1:28" ht="13.5" customHeight="1" x14ac:dyDescent="0.15">
      <c r="A6" s="75"/>
      <c r="B6" s="1"/>
      <c r="C6" s="1" t="str">
        <f ca="1">IF(INDIRECT(ADDRESS(MATCH($B$4,商品一覧!$B:$B,0),6,,,"商品一覧" ))&gt;=3,INDIRECT(ADDRESS(MATCH($B$4,商品一覧!$B:$B,0)+2,3,,,"商品一覧" )),"")</f>
        <v>だし汁</v>
      </c>
      <c r="D6" s="1">
        <f ca="1">IF(INDIRECT(ADDRESS(MATCH($B$4,商品一覧!$B:$B,0),6,,,"商品一覧" ))&gt;=3,INDIRECT(ADDRESS(MATCH($B$4,商品一覧!$B:$B,0)+2,4,,,"商品一覧" )),"")</f>
        <v>70</v>
      </c>
      <c r="E6" s="1">
        <f ca="1">IF(ISNA(VLOOKUP($C6,材料一覧!$B$3:$AA$51,3,FALSE)),"",VLOOKUP($C6,材料一覧!$B$3:$AA$51,3,FALSE))</f>
        <v>50</v>
      </c>
      <c r="F6" s="1">
        <f ca="1">IF(ISNA(VLOOKUP($C6,材料一覧!$B$3:$AA$51,4,FALSE)),"",VLOOKUP($C6,材料一覧!$B$3:$AA$51,4,FALSE))</f>
        <v>51</v>
      </c>
      <c r="G6" s="1">
        <f ca="1">IF(ISNA(VLOOKUP($C6,材料一覧!$B$3:$AA$51,5,FALSE)),"",VLOOKUP($C6,材料一覧!$B$3:$AA$51,5,FALSE))</f>
        <v>52</v>
      </c>
      <c r="H6" s="1">
        <f ca="1">IF(ISNA(VLOOKUP($C6,材料一覧!$B$3:$AA$51,6,FALSE)),"",VLOOKUP($C6,材料一覧!$B$3:$AA$51,6,FALSE))</f>
        <v>53</v>
      </c>
      <c r="I6" s="1">
        <f ca="1">IF(ISNA(VLOOKUP($C6,材料一覧!$B$3:$AA$51,7,FALSE)),"",VLOOKUP($C6,材料一覧!$B$3:$AA$51,7,FALSE))</f>
        <v>54</v>
      </c>
      <c r="J6" s="1">
        <f ca="1">IF(ISNA(VLOOKUP($C6,材料一覧!$B$3:$AA$51,8,FALSE)),"",VLOOKUP($C6,材料一覧!$B$3:$AA$51,8,FALSE))</f>
        <v>55</v>
      </c>
      <c r="K6" s="1">
        <f ca="1">IF(ISNA(VLOOKUP($C6,材料一覧!$B$3:$AA$51,9,FALSE)),"",VLOOKUP($C6,材料一覧!$B$3:$AA$51,9,FALSE))</f>
        <v>56</v>
      </c>
      <c r="L6" s="1">
        <f ca="1">IF(ISNA(VLOOKUP($C6,材料一覧!$B$3:$AA$51,10,FALSE)),"",VLOOKUP($C6,材料一覧!$B$3:$AA$51,10,FALSE))</f>
        <v>57</v>
      </c>
      <c r="M6" s="1">
        <f ca="1">IF(ISNA(VLOOKUP($C6,材料一覧!$B$3:$AA$51,11,FALSE)),"",VLOOKUP($C6,材料一覧!$B$3:$AA$51,11,FALSE))</f>
        <v>58</v>
      </c>
      <c r="N6" s="1">
        <f ca="1">IF(ISNA(VLOOKUP($C6,材料一覧!$B$3:$AA$51,12,FALSE)),"",VLOOKUP($C6,材料一覧!$B$3:$AA$51,12,FALSE))</f>
        <v>59</v>
      </c>
      <c r="O6" s="1">
        <f ca="1">IF(ISNA(VLOOKUP($C6,材料一覧!$B$3:$AA$51,13,FALSE)),"",VLOOKUP($C6,材料一覧!$B$3:$AA$51,13,FALSE))</f>
        <v>60</v>
      </c>
      <c r="P6" s="1">
        <f ca="1">IF(ISNA(VLOOKUP($C6,材料一覧!$B$3:$AA$51,14,FALSE)),"",VLOOKUP($C6,材料一覧!$B$3:$AA$51,14,FALSE))</f>
        <v>61</v>
      </c>
      <c r="Q6" s="1">
        <f ca="1">IF(ISNA(VLOOKUP($C6,材料一覧!$B$3:$AA$51,15,FALSE)),"",VLOOKUP($C6,材料一覧!$B$3:$AA$51,15,FALSE))</f>
        <v>62</v>
      </c>
      <c r="R6" s="1">
        <f ca="1">IF(ISNA(VLOOKUP($C6,材料一覧!$B$3:$AA$51,16,FALSE)),"",VLOOKUP($C6,材料一覧!$B$3:$AA$51,16,FALSE))</f>
        <v>63</v>
      </c>
      <c r="S6" s="1">
        <f ca="1">IF(ISNA(VLOOKUP($C6,材料一覧!$B$3:$AA$51,17,FALSE)),"",VLOOKUP($C6,材料一覧!$B$3:$AA$51,17,FALSE))</f>
        <v>64</v>
      </c>
      <c r="T6" s="1">
        <f ca="1">IF(ISNA(VLOOKUP($C6,材料一覧!$B$3:$AA$51,18,FALSE)),"",VLOOKUP($C6,材料一覧!$B$3:$AA$51,18,FALSE))</f>
        <v>65</v>
      </c>
      <c r="U6" s="1">
        <f ca="1">IF(ISNA(VLOOKUP($C6,材料一覧!$B$3:$AA$51,19,FALSE)),"",VLOOKUP($C6,材料一覧!$B$3:$AA$51,19,FALSE))</f>
        <v>66</v>
      </c>
      <c r="V6" s="1">
        <f ca="1">IF(ISNA(VLOOKUP($C6,材料一覧!$B$3:$AA$51,20,FALSE)),"",VLOOKUP($C6,材料一覧!$B$3:$AA$51,20,FALSE))</f>
        <v>67</v>
      </c>
      <c r="W6" s="1">
        <f ca="1">IF(ISNA(VLOOKUP($C6,材料一覧!$B$3:$AA$5121,FALSE)),"",VLOOKUP($C6,材料一覧!$B$3:$AA$51,21,FALSE))</f>
        <v>68</v>
      </c>
      <c r="X6" s="1">
        <f ca="1">IF(ISNA(VLOOKUP($C6,材料一覧!$B$3:$AA$5122,FALSE)),"",VLOOKUP($C6,材料一覧!$B$3:$AA$51,22,FALSE))</f>
        <v>69</v>
      </c>
      <c r="Y6" s="1">
        <f ca="1">IF(ISNA(VLOOKUP($C6,材料一覧!$B$3:$AA$51,23,FALSE)),"",VLOOKUP($C6,材料一覧!$B$3:$AA$51,23,FALSE))</f>
        <v>70</v>
      </c>
      <c r="Z6" s="1">
        <f ca="1">IF(ISNA(VLOOKUP($C6,材料一覧!$B$3:$AA$51,24,FALSE)),"",VLOOKUP($C6,材料一覧!$B$3:$AA$51,24,FALSE))</f>
        <v>71</v>
      </c>
      <c r="AA6" s="1">
        <f ca="1">IF(ISNA(VLOOKUP($C6,材料一覧!$B$3:$AA$51,25,FALSE)),"",VLOOKUP($C6,材料一覧!$B$3:$AA$51,25,FALSE))</f>
        <v>72</v>
      </c>
      <c r="AB6" s="1">
        <f ca="1">IF(ISNA(VLOOKUP($C6,材料一覧!$B$3:$AA$51,26,FALSE)),"",VLOOKUP($C6,材料一覧!$B$3:$AA$51,26,FALSE))</f>
        <v>73</v>
      </c>
    </row>
    <row r="7" spans="1:28" ht="13.5" customHeight="1" x14ac:dyDescent="0.15">
      <c r="A7" s="75"/>
      <c r="B7" s="1"/>
      <c r="C7" s="1" t="str">
        <f ca="1">IF(INDIRECT(ADDRESS(MATCH($B$4,商品一覧!$B:$B,0),6,,,"商品一覧" ))&gt;=4,INDIRECT(ADDRESS(MATCH($B$4,商品一覧!$B:$B,0)+3,3,,,"商品一覧" )),"")</f>
        <v>ねぎ</v>
      </c>
      <c r="D7" s="1">
        <f ca="1">IF(INDIRECT(ADDRESS(MATCH($B$4,商品一覧!$B:$B,0),6,,,"商品一覧" ))&gt;=4,INDIRECT(ADDRESS(MATCH($B$4,商品一覧!$B:$B,0)+3,4,,,"商品一覧" )),"")</f>
        <v>10</v>
      </c>
      <c r="E7" s="1">
        <f ca="1">IF(ISNA(VLOOKUP($C7,材料一覧!$B$3:$AA$51,3,FALSE)),"",VLOOKUP($C7,材料一覧!$B$3:$AA$51,3,FALSE))</f>
        <v>40</v>
      </c>
      <c r="F7" s="1">
        <f ca="1">IF(ISNA(VLOOKUP($C7,材料一覧!$B$3:$AA$51,4,FALSE)),"",VLOOKUP($C7,材料一覧!$B$3:$AA$51,4,FALSE))</f>
        <v>41</v>
      </c>
      <c r="G7" s="1">
        <f ca="1">IF(ISNA(VLOOKUP($C7,材料一覧!$B$3:$AA$51,5,FALSE)),"",VLOOKUP($C7,材料一覧!$B$3:$AA$51,5,FALSE))</f>
        <v>42</v>
      </c>
      <c r="H7" s="1">
        <f ca="1">IF(ISNA(VLOOKUP($C7,材料一覧!$B$3:$AA$51,6,FALSE)),"",VLOOKUP($C7,材料一覧!$B$3:$AA$51,6,FALSE))</f>
        <v>43</v>
      </c>
      <c r="I7" s="1">
        <f ca="1">IF(ISNA(VLOOKUP($C7,材料一覧!$B$3:$AA$51,7,FALSE)),"",VLOOKUP($C7,材料一覧!$B$3:$AA$51,7,FALSE))</f>
        <v>44</v>
      </c>
      <c r="J7" s="1">
        <f ca="1">IF(ISNA(VLOOKUP($C7,材料一覧!$B$3:$AA$51,8,FALSE)),"",VLOOKUP($C7,材料一覧!$B$3:$AA$51,8,FALSE))</f>
        <v>45</v>
      </c>
      <c r="K7" s="1">
        <f ca="1">IF(ISNA(VLOOKUP($C7,材料一覧!$B$3:$AA$51,9,FALSE)),"",VLOOKUP($C7,材料一覧!$B$3:$AA$51,9,FALSE))</f>
        <v>46</v>
      </c>
      <c r="L7" s="1">
        <f ca="1">IF(ISNA(VLOOKUP($C7,材料一覧!$B$3:$AA$51,10,FALSE)),"",VLOOKUP($C7,材料一覧!$B$3:$AA$51,10,FALSE))</f>
        <v>47</v>
      </c>
      <c r="M7" s="1">
        <f ca="1">IF(ISNA(VLOOKUP($C7,材料一覧!$B$3:$AA$51,11,FALSE)),"",VLOOKUP($C7,材料一覧!$B$3:$AA$51,11,FALSE))</f>
        <v>48</v>
      </c>
      <c r="N7" s="1">
        <f ca="1">IF(ISNA(VLOOKUP($C7,材料一覧!$B$3:$AA$51,12,FALSE)),"",VLOOKUP($C7,材料一覧!$B$3:$AA$51,12,FALSE))</f>
        <v>49</v>
      </c>
      <c r="O7" s="1">
        <f ca="1">IF(ISNA(VLOOKUP($C7,材料一覧!$B$3:$AA$51,13,FALSE)),"",VLOOKUP($C7,材料一覧!$B$3:$AA$51,13,FALSE))</f>
        <v>50</v>
      </c>
      <c r="P7" s="1">
        <f ca="1">IF(ISNA(VLOOKUP($C7,材料一覧!$B$3:$AA$51,14,FALSE)),"",VLOOKUP($C7,材料一覧!$B$3:$AA$51,14,FALSE))</f>
        <v>51</v>
      </c>
      <c r="Q7" s="1">
        <f ca="1">IF(ISNA(VLOOKUP($C7,材料一覧!$B$3:$AA$51,15,FALSE)),"",VLOOKUP($C7,材料一覧!$B$3:$AA$51,15,FALSE))</f>
        <v>52</v>
      </c>
      <c r="R7" s="1">
        <f ca="1">IF(ISNA(VLOOKUP($C7,材料一覧!$B$3:$AA$51,16,FALSE)),"",VLOOKUP($C7,材料一覧!$B$3:$AA$51,16,FALSE))</f>
        <v>53</v>
      </c>
      <c r="S7" s="1">
        <f ca="1">IF(ISNA(VLOOKUP($C7,材料一覧!$B$3:$AA$51,17,FALSE)),"",VLOOKUP($C7,材料一覧!$B$3:$AA$51,17,FALSE))</f>
        <v>54</v>
      </c>
      <c r="T7" s="1">
        <f ca="1">IF(ISNA(VLOOKUP($C7,材料一覧!$B$3:$AA$51,18,FALSE)),"",VLOOKUP($C7,材料一覧!$B$3:$AA$51,18,FALSE))</f>
        <v>55</v>
      </c>
      <c r="U7" s="1">
        <f ca="1">IF(ISNA(VLOOKUP($C7,材料一覧!$B$3:$AA$51,19,FALSE)),"",VLOOKUP($C7,材料一覧!$B$3:$AA$51,19,FALSE))</f>
        <v>56</v>
      </c>
      <c r="V7" s="1">
        <f ca="1">IF(ISNA(VLOOKUP($C7,材料一覧!$B$3:$AA$51,20,FALSE)),"",VLOOKUP($C7,材料一覧!$B$3:$AA$51,20,FALSE))</f>
        <v>57</v>
      </c>
      <c r="W7" s="1">
        <f ca="1">IF(ISNA(VLOOKUP($C7,材料一覧!$B$3:$AA$5121,FALSE)),"",VLOOKUP($C7,材料一覧!$B$3:$AA$51,21,FALSE))</f>
        <v>58</v>
      </c>
      <c r="X7" s="1">
        <f ca="1">IF(ISNA(VLOOKUP($C7,材料一覧!$B$3:$AA$5122,FALSE)),"",VLOOKUP($C7,材料一覧!$B$3:$AA$51,22,FALSE))</f>
        <v>59</v>
      </c>
      <c r="Y7" s="1">
        <f ca="1">IF(ISNA(VLOOKUP($C7,材料一覧!$B$3:$AA$51,23,FALSE)),"",VLOOKUP($C7,材料一覧!$B$3:$AA$51,23,FALSE))</f>
        <v>60</v>
      </c>
      <c r="Z7" s="1">
        <f ca="1">IF(ISNA(VLOOKUP($C7,材料一覧!$B$3:$AA$51,24,FALSE)),"",VLOOKUP($C7,材料一覧!$B$3:$AA$51,24,FALSE))</f>
        <v>61</v>
      </c>
      <c r="AA7" s="1">
        <f ca="1">IF(ISNA(VLOOKUP($C7,材料一覧!$B$3:$AA$51,25,FALSE)),"",VLOOKUP($C7,材料一覧!$B$3:$AA$51,25,FALSE))</f>
        <v>62</v>
      </c>
      <c r="AB7" s="1">
        <f ca="1">IF(ISNA(VLOOKUP($C7,材料一覧!$B$3:$AA$51,26,FALSE)),"",VLOOKUP($C7,材料一覧!$B$3:$AA$51,26,FALSE))</f>
        <v>63</v>
      </c>
    </row>
    <row r="8" spans="1:28" ht="13.5" customHeight="1" x14ac:dyDescent="0.15">
      <c r="A8" s="75"/>
      <c r="B8" s="1"/>
      <c r="C8" s="1" t="str">
        <f ca="1">IF(INDIRECT(ADDRESS(MATCH($B$4,商品一覧!$B:$B,0),6,,,"商品一覧" ))&gt;=5,INDIRECT(ADDRESS(MATCH($B$4,商品一覧!$B:$B,0)+4,3,,,"商品一覧" )),"")</f>
        <v/>
      </c>
      <c r="D8" s="1" t="str">
        <f ca="1">IF(INDIRECT(ADDRESS(MATCH($B$4,商品一覧!$B:$B,0),6,,,"商品一覧" ))&gt;=5,INDIRECT(ADDRESS(MATCH($B$4,商品一覧!$B:$B,0)+4,4,,,"商品一覧" )),"")</f>
        <v/>
      </c>
      <c r="E8" s="1" t="str">
        <f ca="1">IF(ISNA(VLOOKUP($C8,材料一覧!$B$3:$AA$51,3,FALSE)),"",VLOOKUP($C8,材料一覧!$B$3:$AA$51,3,FALSE))</f>
        <v/>
      </c>
      <c r="F8" s="1" t="str">
        <f ca="1">IF(ISNA(VLOOKUP($C8,材料一覧!$B$3:$AA$51,4,FALSE)),"",VLOOKUP($C8,材料一覧!$B$3:$AA$51,4,FALSE))</f>
        <v/>
      </c>
      <c r="G8" s="1" t="str">
        <f ca="1">IF(ISNA(VLOOKUP($C8,材料一覧!$B$3:$AA$51,5,FALSE)),"",VLOOKUP($C8,材料一覧!$B$3:$AA$51,5,FALSE))</f>
        <v/>
      </c>
      <c r="H8" s="1" t="str">
        <f ca="1">IF(ISNA(VLOOKUP($C8,材料一覧!$B$3:$AA$51,6,FALSE)),"",VLOOKUP($C8,材料一覧!$B$3:$AA$51,6,FALSE))</f>
        <v/>
      </c>
      <c r="I8" s="1" t="str">
        <f ca="1">IF(ISNA(VLOOKUP($C8,材料一覧!$B$3:$AA$51,7,FALSE)),"",VLOOKUP($C8,材料一覧!$B$3:$AA$51,7,FALSE))</f>
        <v/>
      </c>
      <c r="J8" s="1" t="str">
        <f ca="1">IF(ISNA(VLOOKUP($C8,材料一覧!$B$3:$AA$51,8,FALSE)),"",VLOOKUP($C8,材料一覧!$B$3:$AA$51,8,FALSE))</f>
        <v/>
      </c>
      <c r="K8" s="1" t="str">
        <f ca="1">IF(ISNA(VLOOKUP($C8,材料一覧!$B$3:$AA$51,9,FALSE)),"",VLOOKUP($C8,材料一覧!$B$3:$AA$51,9,FALSE))</f>
        <v/>
      </c>
      <c r="L8" s="1" t="str">
        <f ca="1">IF(ISNA(VLOOKUP($C8,材料一覧!$B$3:$AA$51,10,FALSE)),"",VLOOKUP($C8,材料一覧!$B$3:$AA$51,10,FALSE))</f>
        <v/>
      </c>
      <c r="M8" s="1" t="str">
        <f ca="1">IF(ISNA(VLOOKUP($C8,材料一覧!$B$3:$AA$51,11,FALSE)),"",VLOOKUP($C8,材料一覧!$B$3:$AA$51,11,FALSE))</f>
        <v/>
      </c>
      <c r="N8" s="1" t="str">
        <f ca="1">IF(ISNA(VLOOKUP($C8,材料一覧!$B$3:$AA$51,12,FALSE)),"",VLOOKUP($C8,材料一覧!$B$3:$AA$51,12,FALSE))</f>
        <v/>
      </c>
      <c r="O8" s="1" t="str">
        <f ca="1">IF(ISNA(VLOOKUP($C8,材料一覧!$B$3:$AA$51,13,FALSE)),"",VLOOKUP($C8,材料一覧!$B$3:$AA$51,13,FALSE))</f>
        <v/>
      </c>
      <c r="P8" s="1" t="str">
        <f ca="1">IF(ISNA(VLOOKUP($C8,材料一覧!$B$3:$AA$51,14,FALSE)),"",VLOOKUP($C8,材料一覧!$B$3:$AA$51,14,FALSE))</f>
        <v/>
      </c>
      <c r="Q8" s="1" t="str">
        <f ca="1">IF(ISNA(VLOOKUP($C8,材料一覧!$B$3:$AA$51,15,FALSE)),"",VLOOKUP($C8,材料一覧!$B$3:$AA$51,15,FALSE))</f>
        <v/>
      </c>
      <c r="R8" s="1" t="str">
        <f ca="1">IF(ISNA(VLOOKUP($C8,材料一覧!$B$3:$AA$51,16,FALSE)),"",VLOOKUP($C8,材料一覧!$B$3:$AA$51,16,FALSE))</f>
        <v/>
      </c>
      <c r="S8" s="1" t="str">
        <f ca="1">IF(ISNA(VLOOKUP($C8,材料一覧!$B$3:$AA$51,17,FALSE)),"",VLOOKUP($C8,材料一覧!$B$3:$AA$51,17,FALSE))</f>
        <v/>
      </c>
      <c r="T8" s="1" t="str">
        <f ca="1">IF(ISNA(VLOOKUP($C8,材料一覧!$B$3:$AA$51,18,FALSE)),"",VLOOKUP($C8,材料一覧!$B$3:$AA$51,18,FALSE))</f>
        <v/>
      </c>
      <c r="U8" s="1" t="str">
        <f ca="1">IF(ISNA(VLOOKUP($C8,材料一覧!$B$3:$AA$51,19,FALSE)),"",VLOOKUP($C8,材料一覧!$B$3:$AA$51,19,FALSE))</f>
        <v/>
      </c>
      <c r="V8" s="1" t="str">
        <f ca="1">IF(ISNA(VLOOKUP($C8,材料一覧!$B$3:$AA$51,20,FALSE)),"",VLOOKUP($C8,材料一覧!$B$3:$AA$51,20,FALSE))</f>
        <v/>
      </c>
      <c r="W8" s="1" t="str">
        <f ca="1">IF(ISNA(VLOOKUP($C8,材料一覧!$B$3:$AA$5121,FALSE)),"",VLOOKUP($C8,材料一覧!$B$3:$AA$51,21,FALSE))</f>
        <v/>
      </c>
      <c r="X8" s="1" t="str">
        <f ca="1">IF(ISNA(VLOOKUP($C8,材料一覧!$B$3:$AA$5122,FALSE)),"",VLOOKUP($C8,材料一覧!$B$3:$AA$51,22,FALSE))</f>
        <v/>
      </c>
      <c r="Y8" s="1" t="str">
        <f ca="1">IF(ISNA(VLOOKUP($C8,材料一覧!$B$3:$AA$51,23,FALSE)),"",VLOOKUP($C8,材料一覧!$B$3:$AA$51,23,FALSE))</f>
        <v/>
      </c>
      <c r="Z8" s="1" t="str">
        <f ca="1">IF(ISNA(VLOOKUP($C8,材料一覧!$B$3:$AA$51,24,FALSE)),"",VLOOKUP($C8,材料一覧!$B$3:$AA$51,24,FALSE))</f>
        <v/>
      </c>
      <c r="AA8" s="1" t="str">
        <f ca="1">IF(ISNA(VLOOKUP($C8,材料一覧!$B$3:$AA$51,25,FALSE)),"",VLOOKUP($C8,材料一覧!$B$3:$AA$51,25,FALSE))</f>
        <v/>
      </c>
      <c r="AB8" s="1" t="str">
        <f ca="1">IF(ISNA(VLOOKUP($C8,材料一覧!$B$3:$AA$51,26,FALSE)),"",VLOOKUP($C8,材料一覧!$B$3:$AA$51,26,FALSE))</f>
        <v/>
      </c>
    </row>
    <row r="9" spans="1:28" ht="13.5" customHeight="1" x14ac:dyDescent="0.15">
      <c r="A9" s="75"/>
      <c r="B9" s="1"/>
      <c r="C9" s="1" t="str">
        <f ca="1">IF(INDIRECT(ADDRESS(MATCH($B$4,商品一覧!$B:$B,0),6,,,"商品一覧" ))&gt;=6,INDIRECT(ADDRESS(MATCH($B$4,商品一覧!$B:$B,0)+5,3,,,"商品一覧" )),"")</f>
        <v/>
      </c>
      <c r="D9" s="1" t="str">
        <f ca="1">IF(INDIRECT(ADDRESS(MATCH($B$4,商品一覧!$B:$B,0),6,,,"商品一覧" ))&gt;=6,INDIRECT(ADDRESS(MATCH($B$4,商品一覧!$B:$B,0)+5,4,,,"商品一覧" )),"")</f>
        <v/>
      </c>
      <c r="E9" s="1" t="str">
        <f ca="1">IF(ISNA(VLOOKUP($C9,材料一覧!$B$3:$AA$51,3,FALSE)),"",VLOOKUP($C9,材料一覧!$B$3:$AA$51,3,FALSE))</f>
        <v/>
      </c>
      <c r="F9" s="1" t="str">
        <f ca="1">IF(ISNA(VLOOKUP($C9,材料一覧!$B$3:$AA$51,4,FALSE)),"",VLOOKUP($C9,材料一覧!$B$3:$AA$51,4,FALSE))</f>
        <v/>
      </c>
      <c r="G9" s="1" t="str">
        <f ca="1">IF(ISNA(VLOOKUP($C9,材料一覧!$B$3:$AA$51,5,FALSE)),"",VLOOKUP($C9,材料一覧!$B$3:$AA$51,5,FALSE))</f>
        <v/>
      </c>
      <c r="H9" s="1" t="str">
        <f ca="1">IF(ISNA(VLOOKUP($C9,材料一覧!$B$3:$AA$51,6,FALSE)),"",VLOOKUP($C9,材料一覧!$B$3:$AA$51,6,FALSE))</f>
        <v/>
      </c>
      <c r="I9" s="1" t="str">
        <f ca="1">IF(ISNA(VLOOKUP($C9,材料一覧!$B$3:$AA$51,7,FALSE)),"",VLOOKUP($C9,材料一覧!$B$3:$AA$51,7,FALSE))</f>
        <v/>
      </c>
      <c r="J9" s="1" t="str">
        <f ca="1">IF(ISNA(VLOOKUP($C9,材料一覧!$B$3:$AA$51,8,FALSE)),"",VLOOKUP($C9,材料一覧!$B$3:$AA$51,8,FALSE))</f>
        <v/>
      </c>
      <c r="K9" s="1" t="str">
        <f ca="1">IF(ISNA(VLOOKUP($C9,材料一覧!$B$3:$AA$51,9,FALSE)),"",VLOOKUP($C9,材料一覧!$B$3:$AA$51,9,FALSE))</f>
        <v/>
      </c>
      <c r="L9" s="1" t="str">
        <f ca="1">IF(ISNA(VLOOKUP($C9,材料一覧!$B$3:$AA$51,10,FALSE)),"",VLOOKUP($C9,材料一覧!$B$3:$AA$51,10,FALSE))</f>
        <v/>
      </c>
      <c r="M9" s="1" t="str">
        <f ca="1">IF(ISNA(VLOOKUP($C9,材料一覧!$B$3:$AA$51,11,FALSE)),"",VLOOKUP($C9,材料一覧!$B$3:$AA$51,11,FALSE))</f>
        <v/>
      </c>
      <c r="N9" s="1" t="str">
        <f ca="1">IF(ISNA(VLOOKUP($C9,材料一覧!$B$3:$AA$51,12,FALSE)),"",VLOOKUP($C9,材料一覧!$B$3:$AA$51,12,FALSE))</f>
        <v/>
      </c>
      <c r="O9" s="1" t="str">
        <f ca="1">IF(ISNA(VLOOKUP($C9,材料一覧!$B$3:$AA$51,13,FALSE)),"",VLOOKUP($C9,材料一覧!$B$3:$AA$51,13,FALSE))</f>
        <v/>
      </c>
      <c r="P9" s="1" t="str">
        <f ca="1">IF(ISNA(VLOOKUP($C9,材料一覧!$B$3:$AA$51,14,FALSE)),"",VLOOKUP($C9,材料一覧!$B$3:$AA$51,14,FALSE))</f>
        <v/>
      </c>
      <c r="Q9" s="1" t="str">
        <f ca="1">IF(ISNA(VLOOKUP($C9,材料一覧!$B$3:$AA$51,15,FALSE)),"",VLOOKUP($C9,材料一覧!$B$3:$AA$51,15,FALSE))</f>
        <v/>
      </c>
      <c r="R9" s="1" t="str">
        <f ca="1">IF(ISNA(VLOOKUP($C9,材料一覧!$B$3:$AA$51,16,FALSE)),"",VLOOKUP($C9,材料一覧!$B$3:$AA$51,16,FALSE))</f>
        <v/>
      </c>
      <c r="S9" s="1" t="str">
        <f ca="1">IF(ISNA(VLOOKUP($C9,材料一覧!$B$3:$AA$51,17,FALSE)),"",VLOOKUP($C9,材料一覧!$B$3:$AA$51,17,FALSE))</f>
        <v/>
      </c>
      <c r="T9" s="1" t="str">
        <f ca="1">IF(ISNA(VLOOKUP($C9,材料一覧!$B$3:$AA$51,18,FALSE)),"",VLOOKUP($C9,材料一覧!$B$3:$AA$51,18,FALSE))</f>
        <v/>
      </c>
      <c r="U9" s="1" t="str">
        <f ca="1">IF(ISNA(VLOOKUP($C9,材料一覧!$B$3:$AA$51,19,FALSE)),"",VLOOKUP($C9,材料一覧!$B$3:$AA$51,19,FALSE))</f>
        <v/>
      </c>
      <c r="V9" s="1" t="str">
        <f ca="1">IF(ISNA(VLOOKUP($C9,材料一覧!$B$3:$AA$51,20,FALSE)),"",VLOOKUP($C9,材料一覧!$B$3:$AA$51,20,FALSE))</f>
        <v/>
      </c>
      <c r="W9" s="1" t="str">
        <f ca="1">IF(ISNA(VLOOKUP($C9,材料一覧!$B$3:$AA$5121,FALSE)),"",VLOOKUP($C9,材料一覧!$B$3:$AA$51,21,FALSE))</f>
        <v/>
      </c>
      <c r="X9" s="1" t="str">
        <f ca="1">IF(ISNA(VLOOKUP($C9,材料一覧!$B$3:$AA$5122,FALSE)),"",VLOOKUP($C9,材料一覧!$B$3:$AA$51,22,FALSE))</f>
        <v/>
      </c>
      <c r="Y9" s="1" t="str">
        <f ca="1">IF(ISNA(VLOOKUP($C9,材料一覧!$B$3:$AA$51,23,FALSE)),"",VLOOKUP($C9,材料一覧!$B$3:$AA$51,23,FALSE))</f>
        <v/>
      </c>
      <c r="Z9" s="1" t="str">
        <f ca="1">IF(ISNA(VLOOKUP($C9,材料一覧!$B$3:$AA$51,24,FALSE)),"",VLOOKUP($C9,材料一覧!$B$3:$AA$51,24,FALSE))</f>
        <v/>
      </c>
      <c r="AA9" s="1" t="str">
        <f ca="1">IF(ISNA(VLOOKUP($C9,材料一覧!$B$3:$AA$51,25,FALSE)),"",VLOOKUP($C9,材料一覧!$B$3:$AA$51,25,FALSE))</f>
        <v/>
      </c>
      <c r="AB9" s="1" t="str">
        <f ca="1">IF(ISNA(VLOOKUP($C9,材料一覧!$B$3:$AA$51,26,FALSE)),"",VLOOKUP($C9,材料一覧!$B$3:$AA$51,26,FALSE))</f>
        <v/>
      </c>
    </row>
    <row r="10" spans="1:28" ht="13.5" customHeight="1" x14ac:dyDescent="0.15">
      <c r="A10" s="75"/>
      <c r="B10" s="1"/>
      <c r="C10" s="1" t="str">
        <f ca="1">IF(INDIRECT(ADDRESS(MATCH($B$4,商品一覧!$B:$B,0),6,,,"商品一覧" ))&gt;=7,INDIRECT(ADDRESS(MATCH($B$4,商品一覧!$B:$B,0)+6,3,,,"商品一覧" )),"")</f>
        <v/>
      </c>
      <c r="D10" s="1" t="str">
        <f ca="1">IF(INDIRECT(ADDRESS(MATCH($B$4,商品一覧!$B:$B,0),6,,,"商品一覧" ))&gt;=7,INDIRECT(ADDRESS(MATCH($B$4,商品一覧!$B:$B,0)+6,4,,,"商品一覧" )),"")</f>
        <v/>
      </c>
      <c r="E10" s="1" t="str">
        <f ca="1">IF(ISNA(VLOOKUP($C10,材料一覧!$B$3:$AA$51,3,FALSE)),"",VLOOKUP($C10,材料一覧!$B$3:$AA$51,3,FALSE))</f>
        <v/>
      </c>
      <c r="F10" s="1" t="str">
        <f ca="1">IF(ISNA(VLOOKUP($C10,材料一覧!$B$3:$AA$51,4,FALSE)),"",VLOOKUP($C10,材料一覧!$B$3:$AA$51,4,FALSE))</f>
        <v/>
      </c>
      <c r="G10" s="1" t="str">
        <f ca="1">IF(ISNA(VLOOKUP($C10,材料一覧!$B$3:$AA$51,5,FALSE)),"",VLOOKUP($C10,材料一覧!$B$3:$AA$51,5,FALSE))</f>
        <v/>
      </c>
      <c r="H10" s="1" t="str">
        <f ca="1">IF(ISNA(VLOOKUP($C10,材料一覧!$B$3:$AA$51,6,FALSE)),"",VLOOKUP($C10,材料一覧!$B$3:$AA$51,6,FALSE))</f>
        <v/>
      </c>
      <c r="I10" s="1" t="str">
        <f ca="1">IF(ISNA(VLOOKUP($C10,材料一覧!$B$3:$AA$51,7,FALSE)),"",VLOOKUP($C10,材料一覧!$B$3:$AA$51,7,FALSE))</f>
        <v/>
      </c>
      <c r="J10" s="1" t="str">
        <f ca="1">IF(ISNA(VLOOKUP($C10,材料一覧!$B$3:$AA$51,8,FALSE)),"",VLOOKUP($C10,材料一覧!$B$3:$AA$51,8,FALSE))</f>
        <v/>
      </c>
      <c r="K10" s="1" t="str">
        <f ca="1">IF(ISNA(VLOOKUP($C10,材料一覧!$B$3:$AA$51,9,FALSE)),"",VLOOKUP($C10,材料一覧!$B$3:$AA$51,9,FALSE))</f>
        <v/>
      </c>
      <c r="L10" s="1" t="str">
        <f ca="1">IF(ISNA(VLOOKUP($C10,材料一覧!$B$3:$AA$51,10,FALSE)),"",VLOOKUP($C10,材料一覧!$B$3:$AA$51,10,FALSE))</f>
        <v/>
      </c>
      <c r="M10" s="1" t="str">
        <f ca="1">IF(ISNA(VLOOKUP($C10,材料一覧!$B$3:$AA$51,11,FALSE)),"",VLOOKUP($C10,材料一覧!$B$3:$AA$51,11,FALSE))</f>
        <v/>
      </c>
      <c r="N10" s="1" t="str">
        <f ca="1">IF(ISNA(VLOOKUP($C10,材料一覧!$B$3:$AA$51,12,FALSE)),"",VLOOKUP($C10,材料一覧!$B$3:$AA$51,12,FALSE))</f>
        <v/>
      </c>
      <c r="O10" s="1" t="str">
        <f ca="1">IF(ISNA(VLOOKUP($C10,材料一覧!$B$3:$AA$51,13,FALSE)),"",VLOOKUP($C10,材料一覧!$B$3:$AA$51,13,FALSE))</f>
        <v/>
      </c>
      <c r="P10" s="1" t="str">
        <f ca="1">IF(ISNA(VLOOKUP($C10,材料一覧!$B$3:$AA$51,14,FALSE)),"",VLOOKUP($C10,材料一覧!$B$3:$AA$51,14,FALSE))</f>
        <v/>
      </c>
      <c r="Q10" s="1" t="str">
        <f ca="1">IF(ISNA(VLOOKUP($C10,材料一覧!$B$3:$AA$51,15,FALSE)),"",VLOOKUP($C10,材料一覧!$B$3:$AA$51,15,FALSE))</f>
        <v/>
      </c>
      <c r="R10" s="1" t="str">
        <f ca="1">IF(ISNA(VLOOKUP($C10,材料一覧!$B$3:$AA$51,16,FALSE)),"",VLOOKUP($C10,材料一覧!$B$3:$AA$51,16,FALSE))</f>
        <v/>
      </c>
      <c r="S10" s="1" t="str">
        <f ca="1">IF(ISNA(VLOOKUP($C10,材料一覧!$B$3:$AA$51,17,FALSE)),"",VLOOKUP($C10,材料一覧!$B$3:$AA$51,17,FALSE))</f>
        <v/>
      </c>
      <c r="T10" s="1" t="str">
        <f ca="1">IF(ISNA(VLOOKUP($C10,材料一覧!$B$3:$AA$51,18,FALSE)),"",VLOOKUP($C10,材料一覧!$B$3:$AA$51,18,FALSE))</f>
        <v/>
      </c>
      <c r="U10" s="1" t="str">
        <f ca="1">IF(ISNA(VLOOKUP($C10,材料一覧!$B$3:$AA$51,19,FALSE)),"",VLOOKUP($C10,材料一覧!$B$3:$AA$51,19,FALSE))</f>
        <v/>
      </c>
      <c r="V10" s="1" t="str">
        <f ca="1">IF(ISNA(VLOOKUP($C10,材料一覧!$B$3:$AA$51,20,FALSE)),"",VLOOKUP($C10,材料一覧!$B$3:$AA$51,20,FALSE))</f>
        <v/>
      </c>
      <c r="W10" s="1" t="str">
        <f ca="1">IF(ISNA(VLOOKUP($C10,材料一覧!$B$3:$AA$5121,FALSE)),"",VLOOKUP($C10,材料一覧!$B$3:$AA$51,21,FALSE))</f>
        <v/>
      </c>
      <c r="X10" s="1" t="str">
        <f ca="1">IF(ISNA(VLOOKUP($C10,材料一覧!$B$3:$AA$5122,FALSE)),"",VLOOKUP($C10,材料一覧!$B$3:$AA$51,22,FALSE))</f>
        <v/>
      </c>
      <c r="Y10" s="1" t="str">
        <f ca="1">IF(ISNA(VLOOKUP($C10,材料一覧!$B$3:$AA$51,23,FALSE)),"",VLOOKUP($C10,材料一覧!$B$3:$AA$51,23,FALSE))</f>
        <v/>
      </c>
      <c r="Z10" s="1" t="str">
        <f ca="1">IF(ISNA(VLOOKUP($C10,材料一覧!$B$3:$AA$51,24,FALSE)),"",VLOOKUP($C10,材料一覧!$B$3:$AA$51,24,FALSE))</f>
        <v/>
      </c>
      <c r="AA10" s="1" t="str">
        <f ca="1">IF(ISNA(VLOOKUP($C10,材料一覧!$B$3:$AA$51,25,FALSE)),"",VLOOKUP($C10,材料一覧!$B$3:$AA$51,25,FALSE))</f>
        <v/>
      </c>
      <c r="AB10" s="1" t="str">
        <f ca="1">IF(ISNA(VLOOKUP($C10,材料一覧!$B$3:$AA$51,26,FALSE)),"",VLOOKUP($C10,材料一覧!$B$3:$AA$51,26,FALSE))</f>
        <v/>
      </c>
    </row>
    <row r="11" spans="1:28" ht="13.5" customHeight="1" x14ac:dyDescent="0.15">
      <c r="A11" s="75"/>
      <c r="B11" s="1"/>
      <c r="C11" s="1" t="str">
        <f ca="1">IF(INDIRECT(ADDRESS(MATCH($B$4,商品一覧!$B:$B,0),6,,,"商品一覧" ))&gt;=8,INDIRECT(ADDRESS(MATCH($B$4,商品一覧!$B:$B,0)+7,3,,,"商品一覧" )),"")</f>
        <v/>
      </c>
      <c r="D11" s="1" t="str">
        <f ca="1">IF(INDIRECT(ADDRESS(MATCH($B$4,商品一覧!$B:$B,0),6,,,"商品一覧" ))&gt;=8,INDIRECT(ADDRESS(MATCH($B$4,商品一覧!$B:$B,0)+7,4,,,"商品一覧" )),"")</f>
        <v/>
      </c>
      <c r="E11" s="1" t="str">
        <f ca="1">IF(ISNA(VLOOKUP($C11,材料一覧!$B$3:$AA$51,3,FALSE)),"",VLOOKUP($C11,材料一覧!$B$3:$AA$51,3,FALSE))</f>
        <v/>
      </c>
      <c r="F11" s="1" t="str">
        <f ca="1">IF(ISNA(VLOOKUP($C11,材料一覧!$B$3:$AA$51,4,FALSE)),"",VLOOKUP($C11,材料一覧!$B$3:$AA$51,4,FALSE))</f>
        <v/>
      </c>
      <c r="G11" s="1" t="str">
        <f ca="1">IF(ISNA(VLOOKUP($C11,材料一覧!$B$3:$AA$51,5,FALSE)),"",VLOOKUP($C11,材料一覧!$B$3:$AA$51,5,FALSE))</f>
        <v/>
      </c>
      <c r="H11" s="1" t="str">
        <f ca="1">IF(ISNA(VLOOKUP($C11,材料一覧!$B$3:$AA$51,6,FALSE)),"",VLOOKUP($C11,材料一覧!$B$3:$AA$51,6,FALSE))</f>
        <v/>
      </c>
      <c r="I11" s="1" t="str">
        <f ca="1">IF(ISNA(VLOOKUP($C11,材料一覧!$B$3:$AA$51,7,FALSE)),"",VLOOKUP($C11,材料一覧!$B$3:$AA$51,7,FALSE))</f>
        <v/>
      </c>
      <c r="J11" s="1" t="str">
        <f ca="1">IF(ISNA(VLOOKUP($C11,材料一覧!$B$3:$AA$51,8,FALSE)),"",VLOOKUP($C11,材料一覧!$B$3:$AA$51,8,FALSE))</f>
        <v/>
      </c>
      <c r="K11" s="1" t="str">
        <f ca="1">IF(ISNA(VLOOKUP($C11,材料一覧!$B$3:$AA$51,9,FALSE)),"",VLOOKUP($C11,材料一覧!$B$3:$AA$51,9,FALSE))</f>
        <v/>
      </c>
      <c r="L11" s="1" t="str">
        <f ca="1">IF(ISNA(VLOOKUP($C11,材料一覧!$B$3:$AA$51,10,FALSE)),"",VLOOKUP($C11,材料一覧!$B$3:$AA$51,10,FALSE))</f>
        <v/>
      </c>
      <c r="M11" s="1" t="str">
        <f ca="1">IF(ISNA(VLOOKUP($C11,材料一覧!$B$3:$AA$51,11,FALSE)),"",VLOOKUP($C11,材料一覧!$B$3:$AA$51,11,FALSE))</f>
        <v/>
      </c>
      <c r="N11" s="1" t="str">
        <f ca="1">IF(ISNA(VLOOKUP($C11,材料一覧!$B$3:$AA$51,12,FALSE)),"",VLOOKUP($C11,材料一覧!$B$3:$AA$51,12,FALSE))</f>
        <v/>
      </c>
      <c r="O11" s="1" t="str">
        <f ca="1">IF(ISNA(VLOOKUP($C11,材料一覧!$B$3:$AA$51,13,FALSE)),"",VLOOKUP($C11,材料一覧!$B$3:$AA$51,13,FALSE))</f>
        <v/>
      </c>
      <c r="P11" s="1" t="str">
        <f ca="1">IF(ISNA(VLOOKUP($C11,材料一覧!$B$3:$AA$51,14,FALSE)),"",VLOOKUP($C11,材料一覧!$B$3:$AA$51,14,FALSE))</f>
        <v/>
      </c>
      <c r="Q11" s="1" t="str">
        <f ca="1">IF(ISNA(VLOOKUP($C11,材料一覧!$B$3:$AA$51,15,FALSE)),"",VLOOKUP($C11,材料一覧!$B$3:$AA$51,15,FALSE))</f>
        <v/>
      </c>
      <c r="R11" s="1" t="str">
        <f ca="1">IF(ISNA(VLOOKUP($C11,材料一覧!$B$3:$AA$51,16,FALSE)),"",VLOOKUP($C11,材料一覧!$B$3:$AA$51,16,FALSE))</f>
        <v/>
      </c>
      <c r="S11" s="1" t="str">
        <f ca="1">IF(ISNA(VLOOKUP($C11,材料一覧!$B$3:$AA$51,17,FALSE)),"",VLOOKUP($C11,材料一覧!$B$3:$AA$51,17,FALSE))</f>
        <v/>
      </c>
      <c r="T11" s="1" t="str">
        <f ca="1">IF(ISNA(VLOOKUP($C11,材料一覧!$B$3:$AA$51,18,FALSE)),"",VLOOKUP($C11,材料一覧!$B$3:$AA$51,18,FALSE))</f>
        <v/>
      </c>
      <c r="U11" s="1" t="str">
        <f ca="1">IF(ISNA(VLOOKUP($C11,材料一覧!$B$3:$AA$51,19,FALSE)),"",VLOOKUP($C11,材料一覧!$B$3:$AA$51,19,FALSE))</f>
        <v/>
      </c>
      <c r="V11" s="1" t="str">
        <f ca="1">IF(ISNA(VLOOKUP($C11,材料一覧!$B$3:$AA$51,20,FALSE)),"",VLOOKUP($C11,材料一覧!$B$3:$AA$51,20,FALSE))</f>
        <v/>
      </c>
      <c r="W11" s="1" t="str">
        <f ca="1">IF(ISNA(VLOOKUP($C11,材料一覧!$B$3:$AA$5121,FALSE)),"",VLOOKUP($C11,材料一覧!$B$3:$AA$51,21,FALSE))</f>
        <v/>
      </c>
      <c r="X11" s="1" t="str">
        <f ca="1">IF(ISNA(VLOOKUP($C11,材料一覧!$B$3:$AA$5122,FALSE)),"",VLOOKUP($C11,材料一覧!$B$3:$AA$51,22,FALSE))</f>
        <v/>
      </c>
      <c r="Y11" s="1" t="str">
        <f ca="1">IF(ISNA(VLOOKUP($C11,材料一覧!$B$3:$AA$51,23,FALSE)),"",VLOOKUP($C11,材料一覧!$B$3:$AA$51,23,FALSE))</f>
        <v/>
      </c>
      <c r="Z11" s="1" t="str">
        <f ca="1">IF(ISNA(VLOOKUP($C11,材料一覧!$B$3:$AA$51,24,FALSE)),"",VLOOKUP($C11,材料一覧!$B$3:$AA$51,24,FALSE))</f>
        <v/>
      </c>
      <c r="AA11" s="1" t="str">
        <f ca="1">IF(ISNA(VLOOKUP($C11,材料一覧!$B$3:$AA$51,25,FALSE)),"",VLOOKUP($C11,材料一覧!$B$3:$AA$51,25,FALSE))</f>
        <v/>
      </c>
      <c r="AB11" s="1" t="str">
        <f ca="1">IF(ISNA(VLOOKUP($C11,材料一覧!$B$3:$AA$51,26,FALSE)),"",VLOOKUP($C11,材料一覧!$B$3:$AA$51,26,FALSE))</f>
        <v/>
      </c>
    </row>
    <row r="12" spans="1:28" ht="13.5" customHeight="1" x14ac:dyDescent="0.15">
      <c r="A12" s="75"/>
      <c r="B12" s="1"/>
      <c r="C12" s="1" t="str">
        <f ca="1">IF(INDIRECT(ADDRESS(MATCH($B$4,商品一覧!$B:$B,0),6,,,"商品一覧" ))&gt;=9,INDIRECT(ADDRESS(MATCH($B$4,商品一覧!$B:$B,0)+8,3,,,"商品一覧" )),"")</f>
        <v/>
      </c>
      <c r="D12" s="1" t="str">
        <f ca="1">IF(INDIRECT(ADDRESS(MATCH($B$4,商品一覧!$B:$B,0),6,,,"商品一覧" ))&gt;=9,INDIRECT(ADDRESS(MATCH($B$4,商品一覧!$B:$B,0)+8,4,,,"商品一覧" )),"")</f>
        <v/>
      </c>
      <c r="E12" s="1" t="str">
        <f ca="1">IF(ISNA(VLOOKUP($C12,材料一覧!$B$3:$AA$51,3,FALSE)),"",VLOOKUP($C12,材料一覧!$B$3:$AA$51,3,FALSE))</f>
        <v/>
      </c>
      <c r="F12" s="1" t="str">
        <f ca="1">IF(ISNA(VLOOKUP($C12,材料一覧!$B$3:$AA$51,4,FALSE)),"",VLOOKUP($C12,材料一覧!$B$3:$AA$51,4,FALSE))</f>
        <v/>
      </c>
      <c r="G12" s="1" t="str">
        <f ca="1">IF(ISNA(VLOOKUP($C12,材料一覧!$B$3:$AA$51,5,FALSE)),"",VLOOKUP($C12,材料一覧!$B$3:$AA$51,5,FALSE))</f>
        <v/>
      </c>
      <c r="H12" s="1" t="str">
        <f ca="1">IF(ISNA(VLOOKUP($C12,材料一覧!$B$3:$AA$51,6,FALSE)),"",VLOOKUP($C12,材料一覧!$B$3:$AA$51,6,FALSE))</f>
        <v/>
      </c>
      <c r="I12" s="1" t="str">
        <f ca="1">IF(ISNA(VLOOKUP($C12,材料一覧!$B$3:$AA$51,7,FALSE)),"",VLOOKUP($C12,材料一覧!$B$3:$AA$51,7,FALSE))</f>
        <v/>
      </c>
      <c r="J12" s="1" t="str">
        <f ca="1">IF(ISNA(VLOOKUP($C12,材料一覧!$B$3:$AA$51,8,FALSE)),"",VLOOKUP($C12,材料一覧!$B$3:$AA$51,8,FALSE))</f>
        <v/>
      </c>
      <c r="K12" s="1" t="str">
        <f ca="1">IF(ISNA(VLOOKUP($C12,材料一覧!$B$3:$AA$51,9,FALSE)),"",VLOOKUP($C12,材料一覧!$B$3:$AA$51,9,FALSE))</f>
        <v/>
      </c>
      <c r="L12" s="1" t="str">
        <f ca="1">IF(ISNA(VLOOKUP($C12,材料一覧!$B$3:$AA$51,10,FALSE)),"",VLOOKUP($C12,材料一覧!$B$3:$AA$51,10,FALSE))</f>
        <v/>
      </c>
      <c r="M12" s="1" t="str">
        <f ca="1">IF(ISNA(VLOOKUP($C12,材料一覧!$B$3:$AA$51,11,FALSE)),"",VLOOKUP($C12,材料一覧!$B$3:$AA$51,11,FALSE))</f>
        <v/>
      </c>
      <c r="N12" s="1" t="str">
        <f ca="1">IF(ISNA(VLOOKUP($C12,材料一覧!$B$3:$AA$51,12,FALSE)),"",VLOOKUP($C12,材料一覧!$B$3:$AA$51,12,FALSE))</f>
        <v/>
      </c>
      <c r="O12" s="1" t="str">
        <f ca="1">IF(ISNA(VLOOKUP($C12,材料一覧!$B$3:$AA$51,13,FALSE)),"",VLOOKUP($C12,材料一覧!$B$3:$AA$51,13,FALSE))</f>
        <v/>
      </c>
      <c r="P12" s="1" t="str">
        <f ca="1">IF(ISNA(VLOOKUP($C12,材料一覧!$B$3:$AA$51,14,FALSE)),"",VLOOKUP($C12,材料一覧!$B$3:$AA$51,14,FALSE))</f>
        <v/>
      </c>
      <c r="Q12" s="1" t="str">
        <f ca="1">IF(ISNA(VLOOKUP($C12,材料一覧!$B$3:$AA$51,15,FALSE)),"",VLOOKUP($C12,材料一覧!$B$3:$AA$51,15,FALSE))</f>
        <v/>
      </c>
      <c r="R12" s="1" t="str">
        <f ca="1">IF(ISNA(VLOOKUP($C12,材料一覧!$B$3:$AA$51,16,FALSE)),"",VLOOKUP($C12,材料一覧!$B$3:$AA$51,16,FALSE))</f>
        <v/>
      </c>
      <c r="S12" s="1" t="str">
        <f ca="1">IF(ISNA(VLOOKUP($C12,材料一覧!$B$3:$AA$51,17,FALSE)),"",VLOOKUP($C12,材料一覧!$B$3:$AA$51,17,FALSE))</f>
        <v/>
      </c>
      <c r="T12" s="1" t="str">
        <f ca="1">IF(ISNA(VLOOKUP($C12,材料一覧!$B$3:$AA$51,18,FALSE)),"",VLOOKUP($C12,材料一覧!$B$3:$AA$51,18,FALSE))</f>
        <v/>
      </c>
      <c r="U12" s="1" t="str">
        <f ca="1">IF(ISNA(VLOOKUP($C12,材料一覧!$B$3:$AA$51,19,FALSE)),"",VLOOKUP($C12,材料一覧!$B$3:$AA$51,19,FALSE))</f>
        <v/>
      </c>
      <c r="V12" s="1" t="str">
        <f ca="1">IF(ISNA(VLOOKUP($C12,材料一覧!$B$3:$AA$51,20,FALSE)),"",VLOOKUP($C12,材料一覧!$B$3:$AA$51,20,FALSE))</f>
        <v/>
      </c>
      <c r="W12" s="1" t="str">
        <f ca="1">IF(ISNA(VLOOKUP($C12,材料一覧!$B$3:$AA$5121,FALSE)),"",VLOOKUP($C12,材料一覧!$B$3:$AA$51,21,FALSE))</f>
        <v/>
      </c>
      <c r="X12" s="1" t="str">
        <f ca="1">IF(ISNA(VLOOKUP($C12,材料一覧!$B$3:$AA$5122,FALSE)),"",VLOOKUP($C12,材料一覧!$B$3:$AA$51,22,FALSE))</f>
        <v/>
      </c>
      <c r="Y12" s="1" t="str">
        <f ca="1">IF(ISNA(VLOOKUP($C12,材料一覧!$B$3:$AA$51,23,FALSE)),"",VLOOKUP($C12,材料一覧!$B$3:$AA$51,23,FALSE))</f>
        <v/>
      </c>
      <c r="Z12" s="1" t="str">
        <f ca="1">IF(ISNA(VLOOKUP($C12,材料一覧!$B$3:$AA$51,24,FALSE)),"",VLOOKUP($C12,材料一覧!$B$3:$AA$51,24,FALSE))</f>
        <v/>
      </c>
      <c r="AA12" s="1" t="str">
        <f ca="1">IF(ISNA(VLOOKUP($C12,材料一覧!$B$3:$AA$51,25,FALSE)),"",VLOOKUP($C12,材料一覧!$B$3:$AA$51,25,FALSE))</f>
        <v/>
      </c>
      <c r="AB12" s="1" t="str">
        <f ca="1">IF(ISNA(VLOOKUP($C12,材料一覧!$B$3:$AA$51,26,FALSE)),"",VLOOKUP($C12,材料一覧!$B$3:$AA$51,26,FALSE))</f>
        <v/>
      </c>
    </row>
    <row r="13" spans="1:28" ht="13.5" customHeight="1" x14ac:dyDescent="0.15">
      <c r="A13" s="75"/>
      <c r="B13" s="1"/>
      <c r="C13" s="1"/>
      <c r="D13" s="1"/>
      <c r="E13" s="1" t="str">
        <f>IF(ISNA(VLOOKUP($C13,材料一覧!$B$3:$AA$51,3,FALSE)),"",VLOOKUP($C13,材料一覧!$B$3:$AA$51,3,FALSE))</f>
        <v/>
      </c>
      <c r="F13" s="1" t="str">
        <f>IF(ISNA(VLOOKUP($C13,材料一覧!$B$3:$AA$51,4,FALSE)),"",VLOOKUP($C13,材料一覧!$B$3:$AA$51,4,FALSE))</f>
        <v/>
      </c>
      <c r="G13" s="1" t="str">
        <f>IF(ISNA(VLOOKUP($C13,材料一覧!$B$3:$AA$51,5,FALSE)),"",VLOOKUP($C13,材料一覧!$B$3:$AA$51,5,FALSE))</f>
        <v/>
      </c>
      <c r="H13" s="1" t="str">
        <f>IF(ISNA(VLOOKUP($C13,材料一覧!$B$3:$AA$51,6,FALSE)),"",VLOOKUP($C13,材料一覧!$B$3:$AA$51,6,FALSE))</f>
        <v/>
      </c>
      <c r="I13" s="1" t="str">
        <f>IF(ISNA(VLOOKUP($C13,材料一覧!$B$3:$AA$51,7,FALSE)),"",VLOOKUP($C13,材料一覧!$B$3:$AA$51,7,FALSE))</f>
        <v/>
      </c>
      <c r="J13" s="1" t="str">
        <f>IF(ISNA(VLOOKUP($C13,材料一覧!$B$3:$AA$51,8,FALSE)),"",VLOOKUP($C13,材料一覧!$B$3:$AA$51,8,FALSE))</f>
        <v/>
      </c>
      <c r="K13" s="1" t="str">
        <f>IF(ISNA(VLOOKUP($C13,材料一覧!$B$3:$AA$51,9,FALSE)),"",VLOOKUP($C13,材料一覧!$B$3:$AA$51,9,FALSE))</f>
        <v/>
      </c>
      <c r="L13" s="1" t="str">
        <f>IF(ISNA(VLOOKUP($C13,材料一覧!$B$3:$AA$51,10,FALSE)),"",VLOOKUP($C13,材料一覧!$B$3:$AA$51,10,FALSE))</f>
        <v/>
      </c>
      <c r="M13" s="1" t="str">
        <f>IF(ISNA(VLOOKUP($C13,材料一覧!$B$3:$AA$51,11,FALSE)),"",VLOOKUP($C13,材料一覧!$B$3:$AA$51,11,FALSE))</f>
        <v/>
      </c>
      <c r="N13" s="1" t="str">
        <f>IF(ISNA(VLOOKUP($C13,材料一覧!$B$3:$AA$51,12,FALSE)),"",VLOOKUP($C13,材料一覧!$B$3:$AA$51,12,FALSE))</f>
        <v/>
      </c>
      <c r="O13" s="1" t="str">
        <f>IF(ISNA(VLOOKUP($C13,材料一覧!$B$3:$AA$51,13,FALSE)),"",VLOOKUP($C13,材料一覧!$B$3:$AA$51,13,FALSE))</f>
        <v/>
      </c>
      <c r="P13" s="1" t="str">
        <f>IF(ISNA(VLOOKUP($C13,材料一覧!$B$3:$AA$51,14,FALSE)),"",VLOOKUP($C13,材料一覧!$B$3:$AA$51,14,FALSE))</f>
        <v/>
      </c>
      <c r="Q13" s="1" t="str">
        <f>IF(ISNA(VLOOKUP($C13,材料一覧!$B$3:$AA$51,15,FALSE)),"",VLOOKUP($C13,材料一覧!$B$3:$AA$51,15,FALSE))</f>
        <v/>
      </c>
      <c r="R13" s="1" t="str">
        <f>IF(ISNA(VLOOKUP($C13,材料一覧!$B$3:$AA$51,16,FALSE)),"",VLOOKUP($C13,材料一覧!$B$3:$AA$51,16,FALSE))</f>
        <v/>
      </c>
      <c r="S13" s="1" t="str">
        <f>IF(ISNA(VLOOKUP($C13,材料一覧!$B$3:$AA$51,17,FALSE)),"",VLOOKUP($C13,材料一覧!$B$3:$AA$51,17,FALSE))</f>
        <v/>
      </c>
      <c r="T13" s="1" t="str">
        <f>IF(ISNA(VLOOKUP($C13,材料一覧!$B$3:$AA$51,18,FALSE)),"",VLOOKUP($C13,材料一覧!$B$3:$AA$51,18,FALSE))</f>
        <v/>
      </c>
      <c r="U13" s="1" t="str">
        <f>IF(ISNA(VLOOKUP($C13,材料一覧!$B$3:$AA$51,19,FALSE)),"",VLOOKUP($C13,材料一覧!$B$3:$AA$51,19,FALSE))</f>
        <v/>
      </c>
      <c r="V13" s="1" t="str">
        <f>IF(ISNA(VLOOKUP($C13,材料一覧!$B$3:$AA$51,20,FALSE)),"",VLOOKUP($C13,材料一覧!$B$3:$AA$51,20,FALSE))</f>
        <v/>
      </c>
      <c r="W13" s="1" t="str">
        <f>IF(ISNA(VLOOKUP($C13,材料一覧!$B$3:$AA$5121,FALSE)),"",VLOOKUP($C13,材料一覧!$B$3:$AA$51,21,FALSE))</f>
        <v/>
      </c>
      <c r="X13" s="1" t="str">
        <f>IF(ISNA(VLOOKUP($C13,材料一覧!$B$3:$AA$5122,FALSE)),"",VLOOKUP($C13,材料一覧!$B$3:$AA$51,22,FALSE))</f>
        <v/>
      </c>
      <c r="Y13" s="1" t="str">
        <f>IF(ISNA(VLOOKUP($C13,材料一覧!$B$3:$AA$51,23,FALSE)),"",VLOOKUP($C13,材料一覧!$B$3:$AA$51,23,FALSE))</f>
        <v/>
      </c>
      <c r="Z13" s="1" t="str">
        <f>IF(ISNA(VLOOKUP($C13,材料一覧!$B$3:$AA$51,24,FALSE)),"",VLOOKUP($C13,材料一覧!$B$3:$AA$51,24,FALSE))</f>
        <v/>
      </c>
      <c r="AA13" s="1" t="str">
        <f>IF(ISNA(VLOOKUP($C13,材料一覧!$B$3:$AA$51,25,FALSE)),"",VLOOKUP($C13,材料一覧!$B$3:$AA$51,25,FALSE))</f>
        <v/>
      </c>
      <c r="AB13" s="1" t="str">
        <f>IF(ISNA(VLOOKUP($C13,材料一覧!$B$3:$AA$51,26,FALSE)),"",VLOOKUP($C13,材料一覧!$B$3:$AA$51,26,FALSE))</f>
        <v/>
      </c>
    </row>
    <row r="14" spans="1:28" s="7" customFormat="1" ht="13.5" customHeight="1" x14ac:dyDescent="0.15">
      <c r="A14" s="75"/>
      <c r="B14" s="36" t="s">
        <v>21</v>
      </c>
      <c r="C14" s="36"/>
      <c r="D14" s="36"/>
      <c r="E14" s="46">
        <f t="shared" ref="E14:S14" ca="1" si="0">SUM(E4:E13)</f>
        <v>220</v>
      </c>
      <c r="F14" s="46">
        <f t="shared" ca="1" si="0"/>
        <v>224</v>
      </c>
      <c r="G14" s="46">
        <f t="shared" ca="1" si="0"/>
        <v>228</v>
      </c>
      <c r="H14" s="46">
        <f t="shared" ca="1" si="0"/>
        <v>232</v>
      </c>
      <c r="I14" s="46">
        <f t="shared" ca="1" si="0"/>
        <v>236</v>
      </c>
      <c r="J14" s="46">
        <f t="shared" ca="1" si="0"/>
        <v>240</v>
      </c>
      <c r="K14" s="46">
        <f t="shared" ca="1" si="0"/>
        <v>244</v>
      </c>
      <c r="L14" s="46">
        <f t="shared" ca="1" si="0"/>
        <v>248</v>
      </c>
      <c r="M14" s="46">
        <f t="shared" ca="1" si="0"/>
        <v>252</v>
      </c>
      <c r="N14" s="46">
        <f t="shared" ca="1" si="0"/>
        <v>256</v>
      </c>
      <c r="O14" s="46">
        <f t="shared" ca="1" si="0"/>
        <v>260</v>
      </c>
      <c r="P14" s="46">
        <f t="shared" ca="1" si="0"/>
        <v>264</v>
      </c>
      <c r="Q14" s="46">
        <f t="shared" ca="1" si="0"/>
        <v>268</v>
      </c>
      <c r="R14" s="46">
        <f t="shared" ca="1" si="0"/>
        <v>272</v>
      </c>
      <c r="S14" s="46">
        <f t="shared" ca="1" si="0"/>
        <v>276</v>
      </c>
      <c r="T14" s="46">
        <f t="shared" ref="T14:AB14" ca="1" si="1">SUM(T4:T13)</f>
        <v>280</v>
      </c>
      <c r="U14" s="46">
        <f t="shared" ca="1" si="1"/>
        <v>284</v>
      </c>
      <c r="V14" s="46">
        <f t="shared" ca="1" si="1"/>
        <v>288</v>
      </c>
      <c r="W14" s="46">
        <f t="shared" ca="1" si="1"/>
        <v>292</v>
      </c>
      <c r="X14" s="46">
        <f t="shared" ca="1" si="1"/>
        <v>296</v>
      </c>
      <c r="Y14" s="46">
        <f t="shared" ca="1" si="1"/>
        <v>300</v>
      </c>
      <c r="Z14" s="46">
        <f t="shared" ca="1" si="1"/>
        <v>304</v>
      </c>
      <c r="AA14" s="46">
        <f t="shared" ca="1" si="1"/>
        <v>308</v>
      </c>
      <c r="AB14" s="46">
        <f t="shared" ca="1" si="1"/>
        <v>312</v>
      </c>
    </row>
    <row r="15" spans="1:28" ht="13.5" customHeight="1" x14ac:dyDescent="0.15">
      <c r="A15" s="74" t="s">
        <v>80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49"/>
      <c r="V15" s="49"/>
      <c r="W15" s="49"/>
      <c r="X15" s="49"/>
      <c r="Y15" s="49"/>
      <c r="Z15" s="49"/>
      <c r="AA15" s="49"/>
      <c r="AB15" s="50"/>
    </row>
    <row r="16" spans="1:28" ht="13.5" customHeight="1" x14ac:dyDescent="0.15">
      <c r="A16" s="74"/>
      <c r="B16" s="5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/>
      <c r="U16" s="17"/>
      <c r="V16" s="17"/>
      <c r="W16" s="17"/>
      <c r="X16" s="17"/>
      <c r="Y16" s="17"/>
      <c r="Z16" s="17"/>
      <c r="AA16" s="17"/>
      <c r="AB16" s="52"/>
    </row>
    <row r="17" spans="1:28" ht="13.5" customHeight="1" x14ac:dyDescent="0.15">
      <c r="A17" s="74"/>
      <c r="B17" s="5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7"/>
      <c r="U17" s="17"/>
      <c r="V17" s="17"/>
      <c r="W17" s="17"/>
      <c r="X17" s="17"/>
      <c r="Y17" s="17"/>
      <c r="Z17" s="17"/>
      <c r="AA17" s="17"/>
      <c r="AB17" s="52"/>
    </row>
    <row r="18" spans="1:28" ht="13.5" customHeight="1" x14ac:dyDescent="0.15">
      <c r="A18" s="74"/>
      <c r="B18" s="5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7"/>
      <c r="U18" s="17"/>
      <c r="V18" s="17"/>
      <c r="W18" s="17"/>
      <c r="X18" s="17"/>
      <c r="Y18" s="17"/>
      <c r="Z18" s="17"/>
      <c r="AA18" s="17"/>
      <c r="AB18" s="52"/>
    </row>
    <row r="19" spans="1:28" ht="13.5" customHeight="1" x14ac:dyDescent="0.15">
      <c r="A19" s="74"/>
      <c r="B19" s="5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7"/>
      <c r="U19" s="17"/>
      <c r="V19" s="17"/>
      <c r="W19" s="17"/>
      <c r="X19" s="17"/>
      <c r="Y19" s="17"/>
      <c r="Z19" s="17"/>
      <c r="AA19" s="17"/>
      <c r="AB19" s="52"/>
    </row>
    <row r="20" spans="1:28" ht="13.5" customHeight="1" x14ac:dyDescent="0.15">
      <c r="A20" s="74"/>
      <c r="B20" s="5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7"/>
      <c r="U20" s="17"/>
      <c r="V20" s="17"/>
      <c r="W20" s="17"/>
      <c r="X20" s="17"/>
      <c r="Y20" s="17"/>
      <c r="Z20" s="17"/>
      <c r="AA20" s="17"/>
      <c r="AB20" s="52"/>
    </row>
    <row r="21" spans="1:28" ht="13.5" customHeight="1" x14ac:dyDescent="0.15">
      <c r="A21" s="74"/>
      <c r="B21" s="5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7"/>
      <c r="U21" s="17"/>
      <c r="V21" s="17"/>
      <c r="W21" s="17"/>
      <c r="X21" s="17"/>
      <c r="Y21" s="17"/>
      <c r="Z21" s="17"/>
      <c r="AA21" s="17"/>
      <c r="AB21" s="52"/>
    </row>
    <row r="22" spans="1:28" ht="13.5" customHeight="1" x14ac:dyDescent="0.15">
      <c r="A22" s="74"/>
      <c r="B22" s="5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17"/>
      <c r="U22" s="17"/>
      <c r="V22" s="17"/>
      <c r="W22" s="17"/>
      <c r="X22" s="17"/>
      <c r="Y22" s="17"/>
      <c r="Z22" s="17"/>
      <c r="AA22" s="17"/>
      <c r="AB22" s="52"/>
    </row>
    <row r="23" spans="1:28" ht="13.5" customHeight="1" x14ac:dyDescent="0.15">
      <c r="A23" s="74"/>
      <c r="B23" s="5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7"/>
      <c r="U23" s="17"/>
      <c r="V23" s="17"/>
      <c r="W23" s="17"/>
      <c r="X23" s="17"/>
      <c r="Y23" s="17"/>
      <c r="Z23" s="17"/>
      <c r="AA23" s="17"/>
      <c r="AB23" s="52"/>
    </row>
    <row r="24" spans="1:28" ht="13.5" customHeight="1" x14ac:dyDescent="0.15">
      <c r="A24" s="74"/>
      <c r="B24" s="5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7"/>
      <c r="U24" s="17"/>
      <c r="V24" s="17"/>
      <c r="W24" s="17"/>
      <c r="X24" s="17"/>
      <c r="Y24" s="17"/>
      <c r="Z24" s="17"/>
      <c r="AA24" s="17"/>
      <c r="AB24" s="52"/>
    </row>
    <row r="25" spans="1:28" ht="13.5" customHeight="1" x14ac:dyDescent="0.15">
      <c r="A25" s="74"/>
      <c r="B25" s="5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7"/>
      <c r="U25" s="17"/>
      <c r="V25" s="17"/>
      <c r="W25" s="17"/>
      <c r="X25" s="17"/>
      <c r="Y25" s="17"/>
      <c r="Z25" s="17"/>
      <c r="AA25" s="17"/>
      <c r="AB25" s="52"/>
    </row>
    <row r="26" spans="1:28" ht="13.5" customHeight="1" x14ac:dyDescent="0.15">
      <c r="A26" s="74"/>
      <c r="B26" s="5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7"/>
      <c r="U26" s="17"/>
      <c r="V26" s="17"/>
      <c r="W26" s="17"/>
      <c r="X26" s="17"/>
      <c r="Y26" s="17"/>
      <c r="Z26" s="17"/>
      <c r="AA26" s="17"/>
      <c r="AB26" s="52"/>
    </row>
    <row r="27" spans="1:28" ht="13.5" customHeight="1" x14ac:dyDescent="0.15">
      <c r="A27" s="74"/>
      <c r="B27" s="5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7"/>
      <c r="U27" s="17"/>
      <c r="V27" s="17"/>
      <c r="W27" s="17"/>
      <c r="X27" s="17"/>
      <c r="Y27" s="17"/>
      <c r="Z27" s="17"/>
      <c r="AA27" s="17"/>
      <c r="AB27" s="52"/>
    </row>
    <row r="28" spans="1:28" ht="13.5" customHeight="1" x14ac:dyDescent="0.15">
      <c r="A28" s="74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15"/>
      <c r="U28" s="15"/>
      <c r="V28" s="15"/>
      <c r="W28" s="15"/>
      <c r="X28" s="15"/>
      <c r="Y28" s="15"/>
      <c r="Z28" s="15"/>
      <c r="AA28" s="15"/>
      <c r="AB28" s="55"/>
    </row>
    <row r="29" spans="1:28" s="7" customFormat="1" ht="13.5" customHeight="1" x14ac:dyDescent="0.15">
      <c r="A29" s="75"/>
      <c r="B29" s="56" t="s">
        <v>21</v>
      </c>
      <c r="C29" s="56"/>
      <c r="D29" s="56"/>
      <c r="E29" s="57">
        <f>SUM(E15:E28)</f>
        <v>0</v>
      </c>
      <c r="F29" s="57">
        <f t="shared" ref="F29:S29" si="2">SUM(F15:F28)</f>
        <v>0</v>
      </c>
      <c r="G29" s="57">
        <f t="shared" si="2"/>
        <v>0</v>
      </c>
      <c r="H29" s="57">
        <f t="shared" si="2"/>
        <v>0</v>
      </c>
      <c r="I29" s="57">
        <f t="shared" si="2"/>
        <v>0</v>
      </c>
      <c r="J29" s="57">
        <f t="shared" si="2"/>
        <v>0</v>
      </c>
      <c r="K29" s="57">
        <f t="shared" si="2"/>
        <v>0</v>
      </c>
      <c r="L29" s="57">
        <f t="shared" si="2"/>
        <v>0</v>
      </c>
      <c r="M29" s="57">
        <f t="shared" si="2"/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57">
        <f t="shared" si="2"/>
        <v>0</v>
      </c>
      <c r="R29" s="57">
        <f t="shared" si="2"/>
        <v>0</v>
      </c>
      <c r="S29" s="57">
        <f t="shared" si="2"/>
        <v>0</v>
      </c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13.5" customHeight="1" x14ac:dyDescent="0.15">
      <c r="A30" s="74" t="s">
        <v>81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49"/>
      <c r="V30" s="49"/>
      <c r="W30" s="49"/>
      <c r="X30" s="49"/>
      <c r="Y30" s="49"/>
      <c r="Z30" s="49"/>
      <c r="AA30" s="49"/>
      <c r="AB30" s="50"/>
    </row>
    <row r="31" spans="1:28" ht="13.5" customHeight="1" x14ac:dyDescent="0.15">
      <c r="A31" s="74"/>
      <c r="B31" s="5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7"/>
      <c r="U31" s="17"/>
      <c r="V31" s="17"/>
      <c r="W31" s="17"/>
      <c r="X31" s="17"/>
      <c r="Y31" s="17"/>
      <c r="Z31" s="17"/>
      <c r="AA31" s="17"/>
      <c r="AB31" s="52"/>
    </row>
    <row r="32" spans="1:28" ht="13.5" customHeight="1" x14ac:dyDescent="0.15">
      <c r="A32" s="74"/>
      <c r="B32" s="5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7"/>
      <c r="U32" s="17"/>
      <c r="V32" s="17"/>
      <c r="W32" s="17"/>
      <c r="X32" s="17"/>
      <c r="Y32" s="17"/>
      <c r="Z32" s="17"/>
      <c r="AA32" s="17"/>
      <c r="AB32" s="52"/>
    </row>
    <row r="33" spans="1:28" ht="13.5" customHeight="1" x14ac:dyDescent="0.15">
      <c r="A33" s="74"/>
      <c r="B33" s="5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7"/>
      <c r="U33" s="17"/>
      <c r="V33" s="17"/>
      <c r="W33" s="17"/>
      <c r="X33" s="17"/>
      <c r="Y33" s="17"/>
      <c r="Z33" s="17"/>
      <c r="AA33" s="17"/>
      <c r="AB33" s="52"/>
    </row>
    <row r="34" spans="1:28" ht="13.5" customHeight="1" x14ac:dyDescent="0.15">
      <c r="A34" s="74"/>
      <c r="B34" s="5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7"/>
      <c r="U34" s="17"/>
      <c r="V34" s="17"/>
      <c r="W34" s="17"/>
      <c r="X34" s="17"/>
      <c r="Y34" s="17"/>
      <c r="Z34" s="17"/>
      <c r="AA34" s="17"/>
      <c r="AB34" s="52"/>
    </row>
    <row r="35" spans="1:28" ht="13.5" customHeight="1" x14ac:dyDescent="0.15">
      <c r="A35" s="74"/>
      <c r="B35" s="5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7"/>
      <c r="U35" s="17"/>
      <c r="V35" s="17"/>
      <c r="W35" s="17"/>
      <c r="X35" s="17"/>
      <c r="Y35" s="17"/>
      <c r="Z35" s="17"/>
      <c r="AA35" s="17"/>
      <c r="AB35" s="52"/>
    </row>
    <row r="36" spans="1:28" ht="13.5" customHeight="1" x14ac:dyDescent="0.15">
      <c r="A36" s="74"/>
      <c r="B36" s="5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7"/>
      <c r="U36" s="17"/>
      <c r="V36" s="17"/>
      <c r="W36" s="17"/>
      <c r="X36" s="17"/>
      <c r="Y36" s="17"/>
      <c r="Z36" s="17"/>
      <c r="AA36" s="17"/>
      <c r="AB36" s="52"/>
    </row>
    <row r="37" spans="1:28" ht="13.5" customHeight="1" x14ac:dyDescent="0.15">
      <c r="A37" s="74"/>
      <c r="B37" s="5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7"/>
      <c r="U37" s="17"/>
      <c r="V37" s="17"/>
      <c r="W37" s="17"/>
      <c r="X37" s="17"/>
      <c r="Y37" s="17"/>
      <c r="Z37" s="17"/>
      <c r="AA37" s="17"/>
      <c r="AB37" s="52"/>
    </row>
    <row r="38" spans="1:28" ht="13.5" customHeight="1" x14ac:dyDescent="0.15">
      <c r="A38" s="74"/>
      <c r="B38" s="5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7"/>
      <c r="U38" s="17"/>
      <c r="V38" s="17"/>
      <c r="W38" s="17"/>
      <c r="X38" s="17"/>
      <c r="Y38" s="17"/>
      <c r="Z38" s="17"/>
      <c r="AA38" s="17"/>
      <c r="AB38" s="52"/>
    </row>
    <row r="39" spans="1:28" ht="13.5" customHeight="1" x14ac:dyDescent="0.15">
      <c r="A39" s="74"/>
      <c r="B39" s="5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/>
      <c r="U39" s="17"/>
      <c r="V39" s="17"/>
      <c r="W39" s="17"/>
      <c r="X39" s="17"/>
      <c r="Y39" s="17"/>
      <c r="Z39" s="17"/>
      <c r="AA39" s="17"/>
      <c r="AB39" s="52"/>
    </row>
    <row r="40" spans="1:28" ht="13.5" customHeight="1" x14ac:dyDescent="0.15">
      <c r="A40" s="74"/>
      <c r="B40" s="5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7"/>
      <c r="U40" s="17"/>
      <c r="V40" s="17"/>
      <c r="W40" s="17"/>
      <c r="X40" s="17"/>
      <c r="Y40" s="17"/>
      <c r="Z40" s="17"/>
      <c r="AA40" s="17"/>
      <c r="AB40" s="52"/>
    </row>
    <row r="41" spans="1:28" ht="13.5" customHeight="1" x14ac:dyDescent="0.15">
      <c r="A41" s="74"/>
      <c r="B41" s="5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7"/>
      <c r="U41" s="17"/>
      <c r="V41" s="17"/>
      <c r="W41" s="17"/>
      <c r="X41" s="17"/>
      <c r="Y41" s="17"/>
      <c r="Z41" s="17"/>
      <c r="AA41" s="17"/>
      <c r="AB41" s="52"/>
    </row>
    <row r="42" spans="1:28" ht="13.5" customHeight="1" x14ac:dyDescent="0.15">
      <c r="A42" s="74"/>
      <c r="B42" s="5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7"/>
      <c r="U42" s="17"/>
      <c r="V42" s="17"/>
      <c r="W42" s="17"/>
      <c r="X42" s="17"/>
      <c r="Y42" s="17"/>
      <c r="Z42" s="17"/>
      <c r="AA42" s="17"/>
      <c r="AB42" s="52"/>
    </row>
    <row r="43" spans="1:28" s="7" customFormat="1" ht="13.5" customHeight="1" x14ac:dyDescent="0.15">
      <c r="A43" s="80"/>
      <c r="B43" s="62" t="s">
        <v>21</v>
      </c>
      <c r="C43" s="63"/>
      <c r="D43" s="63"/>
      <c r="E43" s="64">
        <f>SUM(E30:E42)</f>
        <v>0</v>
      </c>
      <c r="F43" s="64">
        <f t="shared" ref="F43:S43" si="3">SUM(F30:F42)</f>
        <v>0</v>
      </c>
      <c r="G43" s="64">
        <f t="shared" si="3"/>
        <v>0</v>
      </c>
      <c r="H43" s="64">
        <f t="shared" si="3"/>
        <v>0</v>
      </c>
      <c r="I43" s="64">
        <f t="shared" si="3"/>
        <v>0</v>
      </c>
      <c r="J43" s="64">
        <f t="shared" si="3"/>
        <v>0</v>
      </c>
      <c r="K43" s="64">
        <f t="shared" si="3"/>
        <v>0</v>
      </c>
      <c r="L43" s="64">
        <f t="shared" si="3"/>
        <v>0</v>
      </c>
      <c r="M43" s="64">
        <f t="shared" si="3"/>
        <v>0</v>
      </c>
      <c r="N43" s="64">
        <f t="shared" si="3"/>
        <v>0</v>
      </c>
      <c r="O43" s="64">
        <f t="shared" si="3"/>
        <v>0</v>
      </c>
      <c r="P43" s="64">
        <f t="shared" si="3"/>
        <v>0</v>
      </c>
      <c r="Q43" s="64">
        <f t="shared" si="3"/>
        <v>0</v>
      </c>
      <c r="R43" s="64">
        <f t="shared" si="3"/>
        <v>0</v>
      </c>
      <c r="S43" s="64">
        <f t="shared" si="3"/>
        <v>0</v>
      </c>
      <c r="T43" s="65"/>
      <c r="U43" s="65"/>
      <c r="V43" s="65"/>
      <c r="W43" s="65"/>
      <c r="X43" s="65"/>
      <c r="Y43" s="65"/>
      <c r="Z43" s="65"/>
      <c r="AA43" s="65"/>
      <c r="AB43" s="66"/>
    </row>
    <row r="44" spans="1:28" s="6" customFormat="1" ht="13.5" customHeight="1" x14ac:dyDescent="0.15">
      <c r="A44" s="76" t="s">
        <v>22</v>
      </c>
      <c r="B44" s="77"/>
      <c r="C44" s="77"/>
      <c r="D44" s="59"/>
      <c r="E44" s="60">
        <f ca="1">E14+E29+E43</f>
        <v>220</v>
      </c>
      <c r="F44" s="60">
        <f t="shared" ref="F44:S44" ca="1" si="4">F14+F29+F43</f>
        <v>224</v>
      </c>
      <c r="G44" s="60">
        <f t="shared" ca="1" si="4"/>
        <v>228</v>
      </c>
      <c r="H44" s="60">
        <f t="shared" ca="1" si="4"/>
        <v>232</v>
      </c>
      <c r="I44" s="60">
        <f t="shared" ca="1" si="4"/>
        <v>236</v>
      </c>
      <c r="J44" s="60">
        <f t="shared" ca="1" si="4"/>
        <v>240</v>
      </c>
      <c r="K44" s="60">
        <f t="shared" ca="1" si="4"/>
        <v>244</v>
      </c>
      <c r="L44" s="60">
        <f t="shared" ca="1" si="4"/>
        <v>248</v>
      </c>
      <c r="M44" s="60">
        <f t="shared" ca="1" si="4"/>
        <v>252</v>
      </c>
      <c r="N44" s="60">
        <f t="shared" ca="1" si="4"/>
        <v>256</v>
      </c>
      <c r="O44" s="60">
        <f t="shared" ca="1" si="4"/>
        <v>260</v>
      </c>
      <c r="P44" s="60">
        <f t="shared" ca="1" si="4"/>
        <v>264</v>
      </c>
      <c r="Q44" s="60">
        <f t="shared" ca="1" si="4"/>
        <v>268</v>
      </c>
      <c r="R44" s="60">
        <f t="shared" ca="1" si="4"/>
        <v>272</v>
      </c>
      <c r="S44" s="60">
        <f t="shared" ca="1" si="4"/>
        <v>276</v>
      </c>
      <c r="T44" s="61"/>
      <c r="U44" s="61"/>
      <c r="V44" s="61"/>
      <c r="W44" s="61"/>
      <c r="X44" s="61"/>
      <c r="Y44" s="61"/>
      <c r="Z44" s="61"/>
      <c r="AA44" s="61"/>
      <c r="AB44" s="61"/>
    </row>
  </sheetData>
  <sheetProtection password="E481" sheet="1" objects="1" scenarios="1" selectLockedCells="1" selectUnlockedCells="1"/>
  <mergeCells count="12">
    <mergeCell ref="A1:B1"/>
    <mergeCell ref="E1:F1"/>
    <mergeCell ref="H1:I1"/>
    <mergeCell ref="J1:S1"/>
    <mergeCell ref="D2:D3"/>
    <mergeCell ref="A15:A29"/>
    <mergeCell ref="A44:C44"/>
    <mergeCell ref="A2:A3"/>
    <mergeCell ref="B2:B3"/>
    <mergeCell ref="A4:A14"/>
    <mergeCell ref="A30:A43"/>
    <mergeCell ref="C2:C3"/>
  </mergeCells>
  <phoneticPr fontId="1"/>
  <pageMargins left="0.2" right="0.17" top="0.32" bottom="0.2" header="0.31496062992125984" footer="0.2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1"/>
  <sheetViews>
    <sheetView windowProtection="1" showGridLines="0" zoomScale="80" zoomScaleNormal="80" workbookViewId="0">
      <pane ySplit="2" topLeftCell="A3" activePane="bottomLeft" state="frozen"/>
      <selection pane="bottomLeft"/>
    </sheetView>
  </sheetViews>
  <sheetFormatPr defaultRowHeight="13.5" x14ac:dyDescent="0.15"/>
  <cols>
    <col min="1" max="1" width="3.75" customWidth="1"/>
    <col min="2" max="2" width="22.125" customWidth="1"/>
    <col min="3" max="3" width="5.875" customWidth="1"/>
    <col min="4" max="27" width="7.625" customWidth="1"/>
  </cols>
  <sheetData>
    <row r="1" spans="1:29" x14ac:dyDescent="0.15">
      <c r="B1" s="86" t="s">
        <v>7</v>
      </c>
      <c r="C1" s="88"/>
      <c r="D1" s="25" t="s">
        <v>0</v>
      </c>
      <c r="E1" s="25" t="s">
        <v>23</v>
      </c>
      <c r="F1" s="25" t="s">
        <v>1</v>
      </c>
      <c r="G1" s="25" t="s">
        <v>2</v>
      </c>
      <c r="H1" s="25" t="s">
        <v>3</v>
      </c>
      <c r="I1" s="26" t="s">
        <v>4</v>
      </c>
      <c r="J1" s="27" t="s">
        <v>9</v>
      </c>
      <c r="K1" s="28" t="s">
        <v>11</v>
      </c>
      <c r="L1" s="28" t="s">
        <v>25</v>
      </c>
      <c r="M1" s="28" t="s">
        <v>27</v>
      </c>
      <c r="N1" s="25" t="s">
        <v>5</v>
      </c>
      <c r="O1" s="25" t="s">
        <v>8</v>
      </c>
      <c r="P1" s="25" t="s">
        <v>28</v>
      </c>
      <c r="Q1" s="27" t="s">
        <v>10</v>
      </c>
      <c r="R1" s="27" t="s">
        <v>29</v>
      </c>
      <c r="S1" s="27" t="s">
        <v>30</v>
      </c>
      <c r="T1" s="27" t="s">
        <v>31</v>
      </c>
      <c r="U1" s="27" t="s">
        <v>12</v>
      </c>
      <c r="V1" s="28" t="s">
        <v>13</v>
      </c>
      <c r="W1" s="28" t="s">
        <v>32</v>
      </c>
      <c r="X1" s="28" t="s">
        <v>33</v>
      </c>
      <c r="Y1" s="28" t="s">
        <v>35</v>
      </c>
      <c r="Z1" s="28" t="s">
        <v>36</v>
      </c>
      <c r="AA1" s="29" t="s">
        <v>6</v>
      </c>
      <c r="AB1" s="89" t="s">
        <v>38</v>
      </c>
      <c r="AC1" s="89" t="s">
        <v>39</v>
      </c>
    </row>
    <row r="2" spans="1:29" x14ac:dyDescent="0.15">
      <c r="B2" s="87"/>
      <c r="C2" s="75"/>
      <c r="D2" s="2" t="s">
        <v>14</v>
      </c>
      <c r="E2" s="2" t="s">
        <v>24</v>
      </c>
      <c r="F2" s="2" t="s">
        <v>15</v>
      </c>
      <c r="G2" s="2" t="s">
        <v>15</v>
      </c>
      <c r="H2" s="2" t="s">
        <v>15</v>
      </c>
      <c r="I2" s="5" t="s">
        <v>16</v>
      </c>
      <c r="J2" s="3" t="s">
        <v>16</v>
      </c>
      <c r="K2" s="4" t="s">
        <v>16</v>
      </c>
      <c r="L2" s="4" t="s">
        <v>26</v>
      </c>
      <c r="M2" s="4" t="s">
        <v>26</v>
      </c>
      <c r="N2" s="2" t="s">
        <v>16</v>
      </c>
      <c r="O2" s="2" t="s">
        <v>16</v>
      </c>
      <c r="P2" s="2" t="s">
        <v>26</v>
      </c>
      <c r="Q2" s="3" t="s">
        <v>18</v>
      </c>
      <c r="R2" s="3" t="s">
        <v>34</v>
      </c>
      <c r="S2" s="3" t="s">
        <v>26</v>
      </c>
      <c r="T2" s="3" t="s">
        <v>34</v>
      </c>
      <c r="U2" s="3" t="s">
        <v>16</v>
      </c>
      <c r="V2" s="4" t="s">
        <v>16</v>
      </c>
      <c r="W2" s="4" t="s">
        <v>26</v>
      </c>
      <c r="X2" s="4" t="s">
        <v>24</v>
      </c>
      <c r="Y2" s="4" t="s">
        <v>24</v>
      </c>
      <c r="Z2" s="4" t="s">
        <v>37</v>
      </c>
      <c r="AA2" s="30" t="s">
        <v>17</v>
      </c>
      <c r="AB2" s="89"/>
      <c r="AC2" s="89"/>
    </row>
    <row r="3" spans="1:29" x14ac:dyDescent="0.15">
      <c r="B3" s="31" t="s">
        <v>70</v>
      </c>
      <c r="C3" s="1"/>
      <c r="D3" s="1">
        <v>10</v>
      </c>
      <c r="E3" s="1">
        <v>11</v>
      </c>
      <c r="F3" s="1">
        <v>12</v>
      </c>
      <c r="G3" s="1">
        <v>13</v>
      </c>
      <c r="H3" s="1">
        <v>14</v>
      </c>
      <c r="I3" s="1">
        <v>15</v>
      </c>
      <c r="J3" s="1">
        <v>16</v>
      </c>
      <c r="K3" s="1">
        <v>17</v>
      </c>
      <c r="L3" s="1">
        <v>18</v>
      </c>
      <c r="M3" s="1">
        <v>19</v>
      </c>
      <c r="N3" s="1">
        <v>20</v>
      </c>
      <c r="O3" s="1">
        <v>21</v>
      </c>
      <c r="P3" s="1">
        <v>22</v>
      </c>
      <c r="Q3" s="1">
        <v>23</v>
      </c>
      <c r="R3" s="1">
        <v>24</v>
      </c>
      <c r="S3" s="1">
        <v>25</v>
      </c>
      <c r="T3" s="1">
        <v>26</v>
      </c>
      <c r="U3" s="1">
        <v>27</v>
      </c>
      <c r="V3" s="1">
        <v>28</v>
      </c>
      <c r="W3" s="1">
        <v>29</v>
      </c>
      <c r="X3" s="1">
        <v>30</v>
      </c>
      <c r="Y3" s="1">
        <v>31</v>
      </c>
      <c r="Z3" s="1">
        <v>32</v>
      </c>
      <c r="AA3" s="32">
        <v>33</v>
      </c>
    </row>
    <row r="4" spans="1:29" x14ac:dyDescent="0.15">
      <c r="B4" s="31" t="s">
        <v>71</v>
      </c>
      <c r="C4" s="1"/>
      <c r="D4" s="1">
        <v>20</v>
      </c>
      <c r="E4" s="1">
        <v>21</v>
      </c>
      <c r="F4" s="1">
        <v>22</v>
      </c>
      <c r="G4" s="1">
        <v>23</v>
      </c>
      <c r="H4" s="1">
        <v>24</v>
      </c>
      <c r="I4" s="1">
        <v>25</v>
      </c>
      <c r="J4" s="1">
        <v>26</v>
      </c>
      <c r="K4" s="1">
        <v>27</v>
      </c>
      <c r="L4" s="1">
        <v>28</v>
      </c>
      <c r="M4" s="1">
        <v>29</v>
      </c>
      <c r="N4" s="1">
        <v>30</v>
      </c>
      <c r="O4" s="1">
        <v>31</v>
      </c>
      <c r="P4" s="1">
        <v>32</v>
      </c>
      <c r="Q4" s="1">
        <v>33</v>
      </c>
      <c r="R4" s="1">
        <v>34</v>
      </c>
      <c r="S4" s="1">
        <v>35</v>
      </c>
      <c r="T4" s="1">
        <v>36</v>
      </c>
      <c r="U4" s="1">
        <v>37</v>
      </c>
      <c r="V4" s="1">
        <v>38</v>
      </c>
      <c r="W4" s="1">
        <v>39</v>
      </c>
      <c r="X4" s="1">
        <v>40</v>
      </c>
      <c r="Y4" s="1">
        <v>41</v>
      </c>
      <c r="Z4" s="1">
        <v>42</v>
      </c>
      <c r="AA4" s="32">
        <v>43</v>
      </c>
    </row>
    <row r="5" spans="1:29" x14ac:dyDescent="0.15">
      <c r="B5" s="31" t="s">
        <v>72</v>
      </c>
      <c r="C5" s="1"/>
      <c r="D5" s="1">
        <v>30</v>
      </c>
      <c r="E5" s="1">
        <v>31</v>
      </c>
      <c r="F5" s="1">
        <v>32</v>
      </c>
      <c r="G5" s="1">
        <v>33</v>
      </c>
      <c r="H5" s="1">
        <v>34</v>
      </c>
      <c r="I5" s="1">
        <v>35</v>
      </c>
      <c r="J5" s="1">
        <v>36</v>
      </c>
      <c r="K5" s="1">
        <v>37</v>
      </c>
      <c r="L5" s="1">
        <v>38</v>
      </c>
      <c r="M5" s="1">
        <v>39</v>
      </c>
      <c r="N5" s="1">
        <v>40</v>
      </c>
      <c r="O5" s="1">
        <v>41</v>
      </c>
      <c r="P5" s="1">
        <v>42</v>
      </c>
      <c r="Q5" s="1">
        <v>43</v>
      </c>
      <c r="R5" s="1">
        <v>44</v>
      </c>
      <c r="S5" s="1">
        <v>45</v>
      </c>
      <c r="T5" s="1">
        <v>46</v>
      </c>
      <c r="U5" s="1">
        <v>47</v>
      </c>
      <c r="V5" s="1">
        <v>48</v>
      </c>
      <c r="W5" s="1">
        <v>49</v>
      </c>
      <c r="X5" s="1">
        <v>50</v>
      </c>
      <c r="Y5" s="1">
        <v>51</v>
      </c>
      <c r="Z5" s="1">
        <v>52</v>
      </c>
      <c r="AA5" s="32">
        <v>53</v>
      </c>
    </row>
    <row r="6" spans="1:29" x14ac:dyDescent="0.15">
      <c r="B6" s="31" t="s">
        <v>75</v>
      </c>
      <c r="C6" s="1"/>
      <c r="D6" s="1">
        <v>40</v>
      </c>
      <c r="E6" s="1">
        <v>41</v>
      </c>
      <c r="F6" s="1">
        <v>42</v>
      </c>
      <c r="G6" s="1">
        <v>43</v>
      </c>
      <c r="H6" s="1">
        <v>44</v>
      </c>
      <c r="I6" s="1">
        <v>45</v>
      </c>
      <c r="J6" s="1">
        <v>46</v>
      </c>
      <c r="K6" s="1">
        <v>47</v>
      </c>
      <c r="L6" s="1">
        <v>48</v>
      </c>
      <c r="M6" s="1">
        <v>49</v>
      </c>
      <c r="N6" s="1">
        <v>50</v>
      </c>
      <c r="O6" s="1">
        <v>51</v>
      </c>
      <c r="P6" s="1">
        <v>52</v>
      </c>
      <c r="Q6" s="1">
        <v>53</v>
      </c>
      <c r="R6" s="1">
        <v>54</v>
      </c>
      <c r="S6" s="1">
        <v>55</v>
      </c>
      <c r="T6" s="1">
        <v>56</v>
      </c>
      <c r="U6" s="1">
        <v>57</v>
      </c>
      <c r="V6" s="1">
        <v>58</v>
      </c>
      <c r="W6" s="1">
        <v>59</v>
      </c>
      <c r="X6" s="1">
        <v>60</v>
      </c>
      <c r="Y6" s="1">
        <v>61</v>
      </c>
      <c r="Z6" s="1">
        <v>62</v>
      </c>
      <c r="AA6" s="32">
        <v>63</v>
      </c>
    </row>
    <row r="7" spans="1:29" x14ac:dyDescent="0.15">
      <c r="B7" s="31" t="s">
        <v>62</v>
      </c>
      <c r="C7" s="1"/>
      <c r="D7" s="1">
        <v>50</v>
      </c>
      <c r="E7" s="1">
        <v>51</v>
      </c>
      <c r="F7" s="1">
        <v>52</v>
      </c>
      <c r="G7" s="1">
        <v>53</v>
      </c>
      <c r="H7" s="1">
        <v>54</v>
      </c>
      <c r="I7" s="1">
        <v>55</v>
      </c>
      <c r="J7" s="1">
        <v>56</v>
      </c>
      <c r="K7" s="1">
        <v>57</v>
      </c>
      <c r="L7" s="1">
        <v>58</v>
      </c>
      <c r="M7" s="1">
        <v>59</v>
      </c>
      <c r="N7" s="1">
        <v>60</v>
      </c>
      <c r="O7" s="1">
        <v>61</v>
      </c>
      <c r="P7" s="1">
        <v>62</v>
      </c>
      <c r="Q7" s="1">
        <v>63</v>
      </c>
      <c r="R7" s="1">
        <v>64</v>
      </c>
      <c r="S7" s="1">
        <v>65</v>
      </c>
      <c r="T7" s="1">
        <v>66</v>
      </c>
      <c r="U7" s="1">
        <v>67</v>
      </c>
      <c r="V7" s="1">
        <v>68</v>
      </c>
      <c r="W7" s="1">
        <v>69</v>
      </c>
      <c r="X7" s="1">
        <v>70</v>
      </c>
      <c r="Y7" s="1">
        <v>71</v>
      </c>
      <c r="Z7" s="1">
        <v>72</v>
      </c>
      <c r="AA7" s="32">
        <v>73</v>
      </c>
    </row>
    <row r="8" spans="1:29" x14ac:dyDescent="0.15">
      <c r="B8" s="31" t="s">
        <v>63</v>
      </c>
      <c r="C8" s="1"/>
      <c r="D8" s="1">
        <v>60</v>
      </c>
      <c r="E8" s="1">
        <v>61</v>
      </c>
      <c r="F8" s="1">
        <v>62</v>
      </c>
      <c r="G8" s="1">
        <v>63</v>
      </c>
      <c r="H8" s="1">
        <v>64</v>
      </c>
      <c r="I8" s="1">
        <v>65</v>
      </c>
      <c r="J8" s="1">
        <v>66</v>
      </c>
      <c r="K8" s="1">
        <v>67</v>
      </c>
      <c r="L8" s="1">
        <v>68</v>
      </c>
      <c r="M8" s="1">
        <v>69</v>
      </c>
      <c r="N8" s="1">
        <v>70</v>
      </c>
      <c r="O8" s="1">
        <v>71</v>
      </c>
      <c r="P8" s="1">
        <v>72</v>
      </c>
      <c r="Q8" s="1">
        <v>73</v>
      </c>
      <c r="R8" s="1">
        <v>74</v>
      </c>
      <c r="S8" s="1">
        <v>75</v>
      </c>
      <c r="T8" s="1">
        <v>76</v>
      </c>
      <c r="U8" s="1">
        <v>77</v>
      </c>
      <c r="V8" s="1">
        <v>78</v>
      </c>
      <c r="W8" s="1">
        <v>79</v>
      </c>
      <c r="X8" s="1">
        <v>80</v>
      </c>
      <c r="Y8" s="1">
        <v>81</v>
      </c>
      <c r="Z8" s="1">
        <v>82</v>
      </c>
      <c r="AA8" s="32">
        <v>83</v>
      </c>
    </row>
    <row r="9" spans="1:29" x14ac:dyDescent="0.15">
      <c r="B9" s="31" t="s">
        <v>64</v>
      </c>
      <c r="C9" s="1"/>
      <c r="D9" s="1">
        <v>70</v>
      </c>
      <c r="E9" s="1">
        <v>71</v>
      </c>
      <c r="F9" s="1">
        <v>72</v>
      </c>
      <c r="G9" s="1">
        <v>73</v>
      </c>
      <c r="H9" s="1">
        <v>74</v>
      </c>
      <c r="I9" s="1">
        <v>75</v>
      </c>
      <c r="J9" s="1">
        <v>76</v>
      </c>
      <c r="K9" s="1">
        <v>77</v>
      </c>
      <c r="L9" s="1">
        <v>78</v>
      </c>
      <c r="M9" s="1">
        <v>79</v>
      </c>
      <c r="N9" s="1">
        <v>80</v>
      </c>
      <c r="O9" s="1">
        <v>81</v>
      </c>
      <c r="P9" s="1">
        <v>82</v>
      </c>
      <c r="Q9" s="1">
        <v>83</v>
      </c>
      <c r="R9" s="1">
        <v>84</v>
      </c>
      <c r="S9" s="1">
        <v>85</v>
      </c>
      <c r="T9" s="1">
        <v>86</v>
      </c>
      <c r="U9" s="1">
        <v>87</v>
      </c>
      <c r="V9" s="1">
        <v>88</v>
      </c>
      <c r="W9" s="1">
        <v>89</v>
      </c>
      <c r="X9" s="1">
        <v>90</v>
      </c>
      <c r="Y9" s="1">
        <v>91</v>
      </c>
      <c r="Z9" s="1">
        <v>92</v>
      </c>
      <c r="AA9" s="32">
        <v>93</v>
      </c>
    </row>
    <row r="10" spans="1:29" x14ac:dyDescent="0.15">
      <c r="B10" s="31" t="s">
        <v>65</v>
      </c>
      <c r="C10" s="1"/>
      <c r="D10" s="1">
        <v>80</v>
      </c>
      <c r="E10" s="1">
        <v>81</v>
      </c>
      <c r="F10" s="1">
        <v>82</v>
      </c>
      <c r="G10" s="1">
        <v>83</v>
      </c>
      <c r="H10" s="1">
        <v>84</v>
      </c>
      <c r="I10" s="1">
        <v>85</v>
      </c>
      <c r="J10" s="1">
        <v>86</v>
      </c>
      <c r="K10" s="1">
        <v>87</v>
      </c>
      <c r="L10" s="1">
        <v>88</v>
      </c>
      <c r="M10" s="1">
        <v>89</v>
      </c>
      <c r="N10" s="1">
        <v>90</v>
      </c>
      <c r="O10" s="1">
        <v>91</v>
      </c>
      <c r="P10" s="1">
        <v>92</v>
      </c>
      <c r="Q10" s="1">
        <v>93</v>
      </c>
      <c r="R10" s="1">
        <v>94</v>
      </c>
      <c r="S10" s="1">
        <v>95</v>
      </c>
      <c r="T10" s="1">
        <v>96</v>
      </c>
      <c r="U10" s="1">
        <v>97</v>
      </c>
      <c r="V10" s="1">
        <v>98</v>
      </c>
      <c r="W10" s="1">
        <v>99</v>
      </c>
      <c r="X10" s="1">
        <v>100</v>
      </c>
      <c r="Y10" s="1">
        <v>101</v>
      </c>
      <c r="Z10" s="1">
        <v>102</v>
      </c>
      <c r="AA10" s="32">
        <v>103</v>
      </c>
    </row>
    <row r="11" spans="1:29" x14ac:dyDescent="0.15">
      <c r="B11" s="31" t="s">
        <v>66</v>
      </c>
      <c r="C11" s="1"/>
      <c r="D11" s="1">
        <v>90</v>
      </c>
      <c r="E11" s="1">
        <v>91</v>
      </c>
      <c r="F11" s="1">
        <v>92</v>
      </c>
      <c r="G11" s="1">
        <v>93</v>
      </c>
      <c r="H11" s="1">
        <v>94</v>
      </c>
      <c r="I11" s="1">
        <v>95</v>
      </c>
      <c r="J11" s="1">
        <v>96</v>
      </c>
      <c r="K11" s="1">
        <v>97</v>
      </c>
      <c r="L11" s="1">
        <v>98</v>
      </c>
      <c r="M11" s="1">
        <v>99</v>
      </c>
      <c r="N11" s="1">
        <v>100</v>
      </c>
      <c r="O11" s="1">
        <v>101</v>
      </c>
      <c r="P11" s="1">
        <v>102</v>
      </c>
      <c r="Q11" s="1">
        <v>103</v>
      </c>
      <c r="R11" s="1">
        <v>104</v>
      </c>
      <c r="S11" s="1">
        <v>105</v>
      </c>
      <c r="T11" s="1">
        <v>106</v>
      </c>
      <c r="U11" s="1">
        <v>107</v>
      </c>
      <c r="V11" s="1">
        <v>108</v>
      </c>
      <c r="W11" s="1">
        <v>109</v>
      </c>
      <c r="X11" s="1">
        <v>110</v>
      </c>
      <c r="Y11" s="1">
        <v>111</v>
      </c>
      <c r="Z11" s="1">
        <v>112</v>
      </c>
      <c r="AA11" s="32">
        <v>113</v>
      </c>
    </row>
    <row r="12" spans="1:29" x14ac:dyDescent="0.15">
      <c r="B12" s="31" t="s">
        <v>67</v>
      </c>
      <c r="C12" s="1"/>
      <c r="D12" s="1">
        <v>100</v>
      </c>
      <c r="E12" s="1">
        <v>101</v>
      </c>
      <c r="F12" s="1">
        <v>102</v>
      </c>
      <c r="G12" s="1">
        <v>103</v>
      </c>
      <c r="H12" s="1">
        <v>104</v>
      </c>
      <c r="I12" s="1">
        <v>105</v>
      </c>
      <c r="J12" s="1">
        <v>106</v>
      </c>
      <c r="K12" s="1">
        <v>107</v>
      </c>
      <c r="L12" s="1">
        <v>108</v>
      </c>
      <c r="M12" s="1">
        <v>109</v>
      </c>
      <c r="N12" s="1">
        <v>110</v>
      </c>
      <c r="O12" s="1">
        <v>111</v>
      </c>
      <c r="P12" s="1">
        <v>112</v>
      </c>
      <c r="Q12" s="1">
        <v>113</v>
      </c>
      <c r="R12" s="1">
        <v>114</v>
      </c>
      <c r="S12" s="1">
        <v>115</v>
      </c>
      <c r="T12" s="1">
        <v>116</v>
      </c>
      <c r="U12" s="1">
        <v>117</v>
      </c>
      <c r="V12" s="1">
        <v>118</v>
      </c>
      <c r="W12" s="1">
        <v>119</v>
      </c>
      <c r="X12" s="1">
        <v>120</v>
      </c>
      <c r="Y12" s="1">
        <v>121</v>
      </c>
      <c r="Z12" s="1">
        <v>122</v>
      </c>
      <c r="AA12" s="32">
        <v>123</v>
      </c>
    </row>
    <row r="13" spans="1:29" ht="14.25" thickBot="1" x14ac:dyDescent="0.2">
      <c r="B13" s="33" t="s">
        <v>68</v>
      </c>
      <c r="C13" s="34"/>
      <c r="D13" s="34">
        <v>120</v>
      </c>
      <c r="E13" s="34">
        <v>121</v>
      </c>
      <c r="F13" s="34">
        <v>122</v>
      </c>
      <c r="G13" s="34">
        <v>123</v>
      </c>
      <c r="H13" s="34">
        <v>124</v>
      </c>
      <c r="I13" s="34">
        <v>125</v>
      </c>
      <c r="J13" s="34">
        <v>126</v>
      </c>
      <c r="K13" s="34">
        <v>127</v>
      </c>
      <c r="L13" s="34">
        <v>128</v>
      </c>
      <c r="M13" s="34">
        <v>129</v>
      </c>
      <c r="N13" s="34">
        <v>130</v>
      </c>
      <c r="O13" s="34">
        <v>131</v>
      </c>
      <c r="P13" s="34">
        <v>132</v>
      </c>
      <c r="Q13" s="34">
        <v>133</v>
      </c>
      <c r="R13" s="34">
        <v>134</v>
      </c>
      <c r="S13" s="34">
        <v>135</v>
      </c>
      <c r="T13" s="34">
        <v>136</v>
      </c>
      <c r="U13" s="34">
        <v>137</v>
      </c>
      <c r="V13" s="34">
        <v>138</v>
      </c>
      <c r="W13" s="34">
        <v>139</v>
      </c>
      <c r="X13" s="34">
        <v>140</v>
      </c>
      <c r="Y13" s="34">
        <v>141</v>
      </c>
      <c r="Z13" s="34">
        <v>142</v>
      </c>
      <c r="AA13" s="35">
        <v>143</v>
      </c>
    </row>
    <row r="14" spans="1:29" x14ac:dyDescent="0.15">
      <c r="A14" s="1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9" x14ac:dyDescent="0.15">
      <c r="A15" s="1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9" x14ac:dyDescent="0.15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x14ac:dyDescent="0.15">
      <c r="A17" s="1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x14ac:dyDescent="0.15">
      <c r="A18" s="1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x14ac:dyDescent="0.15">
      <c r="A19" s="1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15">
      <c r="A20" s="1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x14ac:dyDescent="0.15">
      <c r="A21" s="17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x14ac:dyDescent="0.15">
      <c r="A23" s="17"/>
      <c r="B23" s="22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x14ac:dyDescent="0.15">
      <c r="A24" s="17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x14ac:dyDescent="0.15">
      <c r="A25" s="17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x14ac:dyDescent="0.15">
      <c r="A26" s="17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x14ac:dyDescent="0.15">
      <c r="A27" s="17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x14ac:dyDescent="0.15">
      <c r="A28" s="17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x14ac:dyDescent="0.15">
      <c r="A29" s="17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x14ac:dyDescent="0.15">
      <c r="A30" s="17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x14ac:dyDescent="0.15">
      <c r="A31" s="17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x14ac:dyDescent="0.15">
      <c r="A32" s="1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8" x14ac:dyDescent="0.15">
      <c r="A33" s="1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8" x14ac:dyDescent="0.15">
      <c r="A34" s="1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8" x14ac:dyDescent="0.15">
      <c r="A35" s="1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8" x14ac:dyDescent="0.15">
      <c r="A36" s="1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8" x14ac:dyDescent="0.1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0"/>
    </row>
    <row r="38" spans="1:28" x14ac:dyDescent="0.1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8" x14ac:dyDescent="0.1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8" x14ac:dyDescent="0.1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8" x14ac:dyDescent="0.1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8" x14ac:dyDescent="0.1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8" x14ac:dyDescent="0.15">
      <c r="A43" s="1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8" x14ac:dyDescent="0.15">
      <c r="A44" s="17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8" x14ac:dyDescent="0.15">
      <c r="A45" s="17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8" x14ac:dyDescent="0.15">
      <c r="A46" s="17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8" x14ac:dyDescent="0.15">
      <c r="A47" s="1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8" x14ac:dyDescent="0.15">
      <c r="A48" s="17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x14ac:dyDescent="0.15">
      <c r="A49" s="17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x14ac:dyDescent="0.15">
      <c r="A50" s="17"/>
      <c r="B50" s="22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15">
      <c r="A51" s="17"/>
      <c r="B51" s="24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</sheetData>
  <sheetProtection password="E481" sheet="1" objects="1" scenarios="1" selectLockedCells="1" selectUnlockedCells="1"/>
  <mergeCells count="4">
    <mergeCell ref="B1:B2"/>
    <mergeCell ref="C1:C2"/>
    <mergeCell ref="AB1:AB2"/>
    <mergeCell ref="AC1:AC2"/>
  </mergeCells>
  <phoneticPr fontId="1"/>
  <pageMargins left="0.2" right="0.17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19"/>
  <sheetViews>
    <sheetView windowProtection="1" showGridLines="0" workbookViewId="0">
      <selection activeCell="D18" sqref="D18"/>
    </sheetView>
  </sheetViews>
  <sheetFormatPr defaultRowHeight="13.5" x14ac:dyDescent="0.15"/>
  <cols>
    <col min="2" max="2" width="12.125" bestFit="1" customWidth="1"/>
    <col min="5" max="5" width="12.125" style="18" customWidth="1"/>
    <col min="6" max="6" width="9" style="18"/>
  </cols>
  <sheetData>
    <row r="1" spans="2:6" x14ac:dyDescent="0.15">
      <c r="B1" t="s">
        <v>41</v>
      </c>
      <c r="C1" t="s">
        <v>42</v>
      </c>
      <c r="D1" t="s">
        <v>43</v>
      </c>
    </row>
    <row r="3" spans="2:6" x14ac:dyDescent="0.15">
      <c r="B3" s="16" t="s">
        <v>69</v>
      </c>
      <c r="C3" s="15" t="s">
        <v>70</v>
      </c>
      <c r="D3" s="15">
        <v>260</v>
      </c>
      <c r="E3" s="19" t="s">
        <v>69</v>
      </c>
      <c r="F3" s="18">
        <f t="shared" ref="F3:F19" si="0">IF(B3="","",COUNTIF(E:E,B3))</f>
        <v>3</v>
      </c>
    </row>
    <row r="4" spans="2:6" x14ac:dyDescent="0.15">
      <c r="B4" s="16"/>
      <c r="C4" s="15" t="s">
        <v>71</v>
      </c>
      <c r="D4" s="15">
        <v>300</v>
      </c>
      <c r="E4" s="19" t="s">
        <v>69</v>
      </c>
      <c r="F4" s="18" t="str">
        <f t="shared" si="0"/>
        <v/>
      </c>
    </row>
    <row r="5" spans="2:6" x14ac:dyDescent="0.15">
      <c r="B5" s="16"/>
      <c r="C5" s="15" t="s">
        <v>72</v>
      </c>
      <c r="D5" s="15">
        <v>10</v>
      </c>
      <c r="E5" s="19" t="s">
        <v>69</v>
      </c>
      <c r="F5" s="18" t="str">
        <f t="shared" si="0"/>
        <v/>
      </c>
    </row>
    <row r="6" spans="2:6" x14ac:dyDescent="0.15">
      <c r="B6" s="15" t="s">
        <v>60</v>
      </c>
      <c r="C6" s="15" t="s">
        <v>61</v>
      </c>
      <c r="D6" s="15">
        <v>240</v>
      </c>
      <c r="E6" s="18" t="s">
        <v>60</v>
      </c>
      <c r="F6" s="18">
        <f t="shared" si="0"/>
        <v>8</v>
      </c>
    </row>
    <row r="7" spans="2:6" x14ac:dyDescent="0.15">
      <c r="B7" s="15"/>
      <c r="C7" s="15" t="s">
        <v>62</v>
      </c>
      <c r="D7" s="15">
        <v>50</v>
      </c>
      <c r="E7" s="18" t="s">
        <v>60</v>
      </c>
      <c r="F7" s="18" t="str">
        <f t="shared" si="0"/>
        <v/>
      </c>
    </row>
    <row r="8" spans="2:6" x14ac:dyDescent="0.15">
      <c r="B8" s="15"/>
      <c r="C8" s="15" t="s">
        <v>63</v>
      </c>
      <c r="D8" s="15">
        <v>5</v>
      </c>
      <c r="E8" s="18" t="s">
        <v>60</v>
      </c>
      <c r="F8" s="18" t="str">
        <f t="shared" si="0"/>
        <v/>
      </c>
    </row>
    <row r="9" spans="2:6" x14ac:dyDescent="0.15">
      <c r="B9" s="15"/>
      <c r="C9" s="15" t="s">
        <v>64</v>
      </c>
      <c r="D9" s="15">
        <v>1</v>
      </c>
      <c r="E9" s="18" t="s">
        <v>60</v>
      </c>
      <c r="F9" s="18" t="str">
        <f t="shared" si="0"/>
        <v/>
      </c>
    </row>
    <row r="10" spans="2:6" x14ac:dyDescent="0.15">
      <c r="B10" s="15"/>
      <c r="C10" s="15" t="s">
        <v>65</v>
      </c>
      <c r="D10" s="15">
        <v>60</v>
      </c>
      <c r="E10" s="18" t="s">
        <v>60</v>
      </c>
      <c r="F10" s="18" t="str">
        <f t="shared" si="0"/>
        <v/>
      </c>
    </row>
    <row r="11" spans="2:6" x14ac:dyDescent="0.15">
      <c r="B11" s="15"/>
      <c r="C11" s="15" t="s">
        <v>40</v>
      </c>
      <c r="D11" s="15">
        <v>60</v>
      </c>
      <c r="E11" s="18" t="s">
        <v>60</v>
      </c>
      <c r="F11" s="18" t="str">
        <f t="shared" si="0"/>
        <v/>
      </c>
    </row>
    <row r="12" spans="2:6" x14ac:dyDescent="0.15">
      <c r="B12" s="15"/>
      <c r="C12" s="15" t="s">
        <v>67</v>
      </c>
      <c r="D12" s="15">
        <v>20</v>
      </c>
      <c r="E12" s="18" t="s">
        <v>60</v>
      </c>
      <c r="F12" s="18" t="str">
        <f t="shared" si="0"/>
        <v/>
      </c>
    </row>
    <row r="13" spans="2:6" x14ac:dyDescent="0.15">
      <c r="B13" s="15"/>
      <c r="C13" s="15" t="s">
        <v>68</v>
      </c>
      <c r="D13" s="15">
        <v>30</v>
      </c>
      <c r="E13" s="18" t="s">
        <v>60</v>
      </c>
      <c r="F13" s="18" t="str">
        <f t="shared" si="0"/>
        <v/>
      </c>
    </row>
    <row r="14" spans="2:6" x14ac:dyDescent="0.15">
      <c r="B14" s="15" t="s">
        <v>74</v>
      </c>
      <c r="C14" s="15" t="s">
        <v>61</v>
      </c>
      <c r="D14" s="15">
        <v>300</v>
      </c>
      <c r="E14" s="18" t="s">
        <v>74</v>
      </c>
      <c r="F14" s="18">
        <f t="shared" si="0"/>
        <v>4</v>
      </c>
    </row>
    <row r="15" spans="2:6" x14ac:dyDescent="0.15">
      <c r="B15" s="15"/>
      <c r="C15" s="15" t="s">
        <v>68</v>
      </c>
      <c r="D15" s="15">
        <v>60</v>
      </c>
      <c r="E15" s="18" t="s">
        <v>74</v>
      </c>
      <c r="F15" s="18" t="str">
        <f t="shared" si="0"/>
        <v/>
      </c>
    </row>
    <row r="16" spans="2:6" x14ac:dyDescent="0.15">
      <c r="B16" s="15"/>
      <c r="C16" s="15" t="s">
        <v>62</v>
      </c>
      <c r="D16" s="15">
        <v>70</v>
      </c>
      <c r="E16" s="18" t="s">
        <v>74</v>
      </c>
      <c r="F16" s="18" t="str">
        <f t="shared" si="0"/>
        <v/>
      </c>
    </row>
    <row r="17" spans="2:6" x14ac:dyDescent="0.15">
      <c r="B17" s="15"/>
      <c r="C17" s="15" t="s">
        <v>76</v>
      </c>
      <c r="D17" s="15">
        <v>10</v>
      </c>
      <c r="E17" s="18" t="s">
        <v>74</v>
      </c>
      <c r="F17" s="18" t="str">
        <f t="shared" si="0"/>
        <v/>
      </c>
    </row>
    <row r="18" spans="2:6" x14ac:dyDescent="0.15">
      <c r="F18" s="18" t="str">
        <f t="shared" si="0"/>
        <v/>
      </c>
    </row>
    <row r="19" spans="2:6" x14ac:dyDescent="0.15">
      <c r="F19" s="18" t="str">
        <f t="shared" si="0"/>
        <v/>
      </c>
    </row>
  </sheetData>
  <sheetProtection password="E481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１週間の献立</vt:lpstr>
      <vt:lpstr>１日目</vt:lpstr>
      <vt:lpstr>材料一覧</vt:lpstr>
      <vt:lpstr>商品一覧</vt:lpstr>
      <vt:lpstr>材料一覧!Print_Area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2014-10-14T02:29:07Z</dcterms:created>
  <dcterms:modified xsi:type="dcterms:W3CDTF">2014-10-14T02:32:38Z</dcterms:modified>
</cp:coreProperties>
</file>